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xr:revisionPtr revIDLastSave="0" documentId="8_{BC2BB3AE-B48B-4F52-A041-638D18590549}" xr6:coauthVersionLast="47" xr6:coauthVersionMax="47" xr10:uidLastSave="{00000000-0000-0000-0000-000000000000}"/>
  <bookViews>
    <workbookView xWindow="0" yWindow="0" windowWidth="0" windowHeight="0" firstSheet="10" activeTab="10" xr2:uid="{00000000-000D-0000-FFFF-FFFF00000000}"/>
  </bookViews>
  <sheets>
    <sheet name="Instructions" sheetId="1" r:id="rId1"/>
    <sheet name="Assumptions" sheetId="2" r:id="rId2"/>
    <sheet name="Demand Inventory" sheetId="3" r:id="rId3"/>
    <sheet name="Resource Capacity" sheetId="4" r:id="rId4"/>
    <sheet name="Skill Matrix" sheetId="5" r:id="rId5"/>
    <sheet name="Demand Profile" sheetId="6" r:id="rId6"/>
    <sheet name="Gap Analysis" sheetId="7" r:id="rId7"/>
    <sheet name="Scenarios" sheetId="8" r:id="rId8"/>
    <sheet name="Constraint Register" sheetId="9" r:id="rId9"/>
    <sheet name="Decision Log" sheetId="10" r:id="rId10"/>
    <sheet name="Dashboard" sheetId="11" r:id="rId11"/>
  </sheets>
  <calcPr calcId="191028"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7" l="1"/>
  <c r="D7" i="7"/>
  <c r="D6" i="7"/>
  <c r="D5" i="7"/>
  <c r="H8" i="4"/>
  <c r="M8" i="4" s="1"/>
  <c r="Q8" i="4" s="1"/>
  <c r="H7" i="4"/>
  <c r="M7" i="4" s="1"/>
  <c r="Q7" i="4" s="1"/>
  <c r="H6" i="4"/>
  <c r="M6" i="4" s="1"/>
  <c r="Q6" i="4" s="1"/>
  <c r="H5" i="4"/>
  <c r="M5" i="4" s="1"/>
  <c r="Q5" i="4" s="1"/>
  <c r="C18" i="11"/>
  <c r="A18" i="11"/>
  <c r="C17" i="11"/>
  <c r="A17" i="11"/>
  <c r="C16" i="11"/>
  <c r="A16" i="11"/>
  <c r="C15" i="11"/>
  <c r="A15" i="11"/>
  <c r="B11" i="11"/>
  <c r="B10" i="11"/>
  <c r="B9" i="11"/>
  <c r="B6" i="11"/>
  <c r="S5" i="4" l="1"/>
  <c r="T5" i="4" s="1"/>
  <c r="S6" i="4"/>
  <c r="T6" i="4" s="1"/>
  <c r="C6" i="7" s="1"/>
  <c r="S7" i="4"/>
  <c r="T7" i="4" s="1"/>
  <c r="C7" i="7" s="1"/>
  <c r="S8" i="4"/>
  <c r="T8" i="4" s="1"/>
  <c r="C8" i="7" s="1"/>
  <c r="F6" i="7"/>
  <c r="F7" i="7"/>
  <c r="F8" i="7"/>
  <c r="E8" i="7" l="1"/>
  <c r="B18" i="11"/>
  <c r="E7" i="7"/>
  <c r="B17" i="11"/>
  <c r="E6" i="7"/>
  <c r="B16" i="11"/>
  <c r="C5" i="7"/>
  <c r="B5" i="11"/>
  <c r="B7" i="11" l="1"/>
  <c r="B8" i="11"/>
  <c r="E5" i="7"/>
  <c r="B15" i="11"/>
  <c r="F5" i="7"/>
  <c r="I6" i="7"/>
  <c r="G6" i="7"/>
  <c r="D16" i="11"/>
  <c r="I7" i="7"/>
  <c r="G7" i="7"/>
  <c r="D17" i="11"/>
  <c r="I8" i="7"/>
  <c r="G8" i="7"/>
  <c r="D18" i="11"/>
  <c r="H5" i="7" l="1"/>
  <c r="H8" i="7"/>
  <c r="H7" i="7"/>
  <c r="H6" i="7"/>
  <c r="I5" i="7"/>
  <c r="G5" i="7"/>
  <c r="D15" i="11"/>
</calcChain>
</file>

<file path=xl/sharedStrings.xml><?xml version="1.0" encoding="utf-8"?>
<sst xmlns="http://schemas.openxmlformats.org/spreadsheetml/2006/main" count="385" uniqueCount="269">
  <si>
    <t>Capacity Management Workbook</t>
  </si>
  <si>
    <t>Editable companion to the executive playbook and practitioner toolkit</t>
  </si>
  <si>
    <t>Workflow</t>
  </si>
  <si>
    <t>1. Set assumptions. 2. Inventory and qualify demand. 3. Enter resource capacity. 4. Map skills. 5. Enter demand profile. 6. Review gaps. 7. Compare scenarios. 8. track constraints and decisions. 9. Review dashboard.</t>
  </si>
  <si>
    <t>Blue text / light blue fill</t>
  </si>
  <si>
    <t>User inputs and assumptions.</t>
  </si>
  <si>
    <t>Black text</t>
  </si>
  <si>
    <t>Formulas and derived values.</t>
  </si>
  <si>
    <t>Green text</t>
  </si>
  <si>
    <t>Values linked from another worksheet.</t>
  </si>
  <si>
    <t>Orange fill</t>
  </si>
  <si>
    <t>Review or management attention.</t>
  </si>
  <si>
    <t>Light red fill</t>
  </si>
  <si>
    <t>Gap, overdue item, or error flag.</t>
  </si>
  <si>
    <t>Purple fill</t>
  </si>
  <si>
    <t>Control or logic value.</t>
  </si>
  <si>
    <t>Important</t>
  </si>
  <si>
    <t>Replace example rows with organization data. Preserve formulas when adding rows.</t>
  </si>
  <si>
    <t>Planning Assumptions</t>
  </si>
  <si>
    <t>Blue cells are editable controls used throughout the workbook</t>
  </si>
  <si>
    <t>Assumption</t>
  </si>
  <si>
    <t>Value</t>
  </si>
  <si>
    <t>Unit</t>
  </si>
  <si>
    <t>Owner</t>
  </si>
  <si>
    <t>Last reviewed</t>
  </si>
  <si>
    <t>Notes</t>
  </si>
  <si>
    <t>Standard hours per workday</t>
  </si>
  <si>
    <t>hours</t>
  </si>
  <si>
    <t>EPMO</t>
  </si>
  <si>
    <t>Adjust to local policy</t>
  </si>
  <si>
    <t>Default proficiency factor</t>
  </si>
  <si>
    <t>factor</t>
  </si>
  <si>
    <t>Functional leader</t>
  </si>
  <si>
    <t>Use role-specific value where known</t>
  </si>
  <si>
    <t>Default focus factor</t>
  </si>
  <si>
    <t>Program manager</t>
  </si>
  <si>
    <t>Reflect context switching</t>
  </si>
  <si>
    <t>Default delivery-effectiveness factor</t>
  </si>
  <si>
    <t>Calibrate from historical actuals</t>
  </si>
  <si>
    <t>Default reserve percentage</t>
  </si>
  <si>
    <t>percent</t>
  </si>
  <si>
    <t>Portfolio governance</t>
  </si>
  <si>
    <t>Reflect unplanned work volatility</t>
  </si>
  <si>
    <t>WIP escalation threshold</t>
  </si>
  <si>
    <t>items</t>
  </si>
  <si>
    <t>Illustrative control</t>
  </si>
  <si>
    <t>Decision service level</t>
  </si>
  <si>
    <t>business days</t>
  </si>
  <si>
    <t>Governance chair</t>
  </si>
  <si>
    <t>Cross-workstream decisions</t>
  </si>
  <si>
    <t>Demand Inventory</t>
  </si>
  <si>
    <t>Capture all work before prioritization and capacity allocation</t>
  </si>
  <si>
    <t>Demand ID</t>
  </si>
  <si>
    <t>Demand name</t>
  </si>
  <si>
    <t>Sponsor</t>
  </si>
  <si>
    <t>Work category</t>
  </si>
  <si>
    <t>Mandatory?</t>
  </si>
  <si>
    <t>Outcome / benefit</t>
  </si>
  <si>
    <t>Requested start</t>
  </si>
  <si>
    <t>Target date</t>
  </si>
  <si>
    <t>Priority score</t>
  </si>
  <si>
    <t>Status</t>
  </si>
  <si>
    <t>Estimated cost</t>
  </si>
  <si>
    <t>Readiness %</t>
  </si>
  <si>
    <t>Primary program</t>
  </si>
  <si>
    <t>D-001</t>
  </si>
  <si>
    <t>Claims intake modernization</t>
  </si>
  <si>
    <t>Business sponsor</t>
  </si>
  <si>
    <t>Strategic change</t>
  </si>
  <si>
    <t>No</t>
  </si>
  <si>
    <t>Reduce routing time and improve status visibility</t>
  </si>
  <si>
    <t>Qualified</t>
  </si>
  <si>
    <t>Customer Operations</t>
  </si>
  <si>
    <t>Example row</t>
  </si>
  <si>
    <t>D-002</t>
  </si>
  <si>
    <t>Regulatory reporting update</t>
  </si>
  <si>
    <t>Compliance sponsor</t>
  </si>
  <si>
    <t>Regulatory</t>
  </si>
  <si>
    <t>Yes</t>
  </si>
  <si>
    <t>Meet required reporting obligation</t>
  </si>
  <si>
    <t>Approved</t>
  </si>
  <si>
    <t>Compliance</t>
  </si>
  <si>
    <t>D-003</t>
  </si>
  <si>
    <t>Platform maintenance</t>
  </si>
  <si>
    <t>Technology owner</t>
  </si>
  <si>
    <t>Technical health</t>
  </si>
  <si>
    <t>Reduce operational risk and support load</t>
  </si>
  <si>
    <t>Proposed</t>
  </si>
  <si>
    <t>Core Platforms</t>
  </si>
  <si>
    <t>Resource Capacity</t>
  </si>
  <si>
    <t>Calculate gross, usable, effective, reserved, and committable hours by period</t>
  </si>
  <si>
    <t>Resource ID</t>
  </si>
  <si>
    <t>Resource / pool</t>
  </si>
  <si>
    <t>Role</t>
  </si>
  <si>
    <t>Primary skill</t>
  </si>
  <si>
    <t>Period</t>
  </si>
  <si>
    <t>Workdays</t>
  </si>
  <si>
    <t>Hours / day</t>
  </si>
  <si>
    <t>Gross hours</t>
  </si>
  <si>
    <t>Leave</t>
  </si>
  <si>
    <t>Operations</t>
  </si>
  <si>
    <t>Administration</t>
  </si>
  <si>
    <t>Other committed</t>
  </si>
  <si>
    <t>Usable hours</t>
  </si>
  <si>
    <t>Proficiency</t>
  </si>
  <si>
    <t>Focus</t>
  </si>
  <si>
    <t>Delivery effectiveness</t>
  </si>
  <si>
    <t>Effective hours</t>
  </si>
  <si>
    <t>Reserve %</t>
  </si>
  <si>
    <t>Reserve hours</t>
  </si>
  <si>
    <t>Committable hours</t>
  </si>
  <si>
    <t>R-001</t>
  </si>
  <si>
    <t>Architecture pool</t>
  </si>
  <si>
    <t>Solution Architect</t>
  </si>
  <si>
    <t>Architecture</t>
  </si>
  <si>
    <t>2026-10</t>
  </si>
  <si>
    <t>R-002</t>
  </si>
  <si>
    <t>Security review pool</t>
  </si>
  <si>
    <t>Security Analyst</t>
  </si>
  <si>
    <t>Security</t>
  </si>
  <si>
    <t>R-003</t>
  </si>
  <si>
    <t>Business testing pool</t>
  </si>
  <si>
    <t>Business SME</t>
  </si>
  <si>
    <t>Acceptance Testing</t>
  </si>
  <si>
    <t>R-004</t>
  </si>
  <si>
    <t>Delivery team A</t>
  </si>
  <si>
    <t>Engineer</t>
  </si>
  <si>
    <t>Engineering</t>
  </si>
  <si>
    <t>Skill and Capability Matrix</t>
  </si>
  <si>
    <t>Map proficiency and deployability; 1=awareness, 5=expert</t>
  </si>
  <si>
    <t>Skill</t>
  </si>
  <si>
    <t>Proficiency 1-5</t>
  </si>
  <si>
    <t>Domain knowledge 1-5</t>
  </si>
  <si>
    <t>Can work independently?</t>
  </si>
  <si>
    <t>Can approve / review?</t>
  </si>
  <si>
    <t>Available period</t>
  </si>
  <si>
    <t>Development action</t>
  </si>
  <si>
    <t>Maintain</t>
  </si>
  <si>
    <t>Scarce enterprise skill</t>
  </si>
  <si>
    <t>Cross-train backup</t>
  </si>
  <si>
    <t>Potential constraint</t>
  </si>
  <si>
    <t>Protect test windows</t>
  </si>
  <si>
    <t>Operational conflict</t>
  </si>
  <si>
    <t>Develop reviewer skill</t>
  </si>
  <si>
    <t>Delivery capacity</t>
  </si>
  <si>
    <t>Time-Phased Demand Profile</t>
  </si>
  <si>
    <t>Translate initiatives into role and skill hours by period</t>
  </si>
  <si>
    <t>Program</t>
  </si>
  <si>
    <t>Required hours</t>
  </si>
  <si>
    <t>Confidence</t>
  </si>
  <si>
    <t>Dependency ready?</t>
  </si>
  <si>
    <t>Example</t>
  </si>
  <si>
    <t>Business availability pending</t>
  </si>
  <si>
    <t>Demand-Capacity Gap Analysis</t>
  </si>
  <si>
    <t>Positive gap indicates surplus; negative gap requires a management decision</t>
  </si>
  <si>
    <t>Committable capacity</t>
  </si>
  <si>
    <t>Approved demand</t>
  </si>
  <si>
    <t>Gap</t>
  </si>
  <si>
    <t>Demand / capacity</t>
  </si>
  <si>
    <t>Primary constraint?</t>
  </si>
  <si>
    <t>Recommended action</t>
  </si>
  <si>
    <t>Decision owner</t>
  </si>
  <si>
    <t>Scenario Comparison</t>
  </si>
  <si>
    <t>Compare explicit options when demand exceeds committable capacity</t>
  </si>
  <si>
    <t>Scenario ID</t>
  </si>
  <si>
    <t>Scenario name</t>
  </si>
  <si>
    <t>Description</t>
  </si>
  <si>
    <t>Scope impact</t>
  </si>
  <si>
    <t>Date impact</t>
  </si>
  <si>
    <t>Incremental cost</t>
  </si>
  <si>
    <t>Capacity action</t>
  </si>
  <si>
    <t>Capacity change</t>
  </si>
  <si>
    <t>Constraint effect</t>
  </si>
  <si>
    <t>Risk level</t>
  </si>
  <si>
    <t>Outcome impact</t>
  </si>
  <si>
    <t>Reversible?</t>
  </si>
  <si>
    <t>Recommendation</t>
  </si>
  <si>
    <t>Decision date</t>
  </si>
  <si>
    <t>S-001</t>
  </si>
  <si>
    <t>Current plan</t>
  </si>
  <si>
    <t>Maintain all current commitments</t>
  </si>
  <si>
    <t>None</t>
  </si>
  <si>
    <t>Likely delay</t>
  </si>
  <si>
    <t>No improvement</t>
  </si>
  <si>
    <t>High</t>
  </si>
  <si>
    <t>Outcome timing at risk</t>
  </si>
  <si>
    <t>S-002</t>
  </si>
  <si>
    <t>Defer lower priority</t>
  </si>
  <si>
    <t>Pause D-003 and reassign capacity</t>
  </si>
  <si>
    <t>Reduce lower-priority scope</t>
  </si>
  <si>
    <t>Protect D-002 date</t>
  </si>
  <si>
    <t>Reallocate</t>
  </si>
  <si>
    <t>Improve</t>
  </si>
  <si>
    <t>Medium</t>
  </si>
  <si>
    <t>Protect mandatory outcome</t>
  </si>
  <si>
    <t>Recommended</t>
  </si>
  <si>
    <t>S-003</t>
  </si>
  <si>
    <t>External support</t>
  </si>
  <si>
    <t>Add temporary specialist capacity</t>
  </si>
  <si>
    <t>Protect target</t>
  </si>
  <si>
    <t>Source</t>
  </si>
  <si>
    <t>Improve after ramp-up</t>
  </si>
  <si>
    <t>Protect both outcomes</t>
  </si>
  <si>
    <t>Partly</t>
  </si>
  <si>
    <t>Alternative</t>
  </si>
  <si>
    <t>Executive sponsor</t>
  </si>
  <si>
    <t>Constraint Register</t>
  </si>
  <si>
    <t>Track evidence, exploitation, subordination, elevation, and movement</t>
  </si>
  <si>
    <t>Constraint ID</t>
  </si>
  <si>
    <t>Constraint</t>
  </si>
  <si>
    <t>Type</t>
  </si>
  <si>
    <t>Evidence</t>
  </si>
  <si>
    <t>Affected outcome</t>
  </si>
  <si>
    <t>Queue size</t>
  </si>
  <si>
    <t>Oldest age (days)</t>
  </si>
  <si>
    <t>Lost hours / period</t>
  </si>
  <si>
    <t>Exploit actions</t>
  </si>
  <si>
    <t>Subordinate actions</t>
  </si>
  <si>
    <t>Elevate actions</t>
  </si>
  <si>
    <t>Review date</t>
  </si>
  <si>
    <t>C-001</t>
  </si>
  <si>
    <t>Security review capacity</t>
  </si>
  <si>
    <t>Skill / approval</t>
  </si>
  <si>
    <t>Demand-capacity ratio above 1.0; queue growing</t>
  </si>
  <si>
    <t>Regulatory reporting</t>
  </si>
  <si>
    <t>Improve intake quality; protect reviewer time</t>
  </si>
  <si>
    <t>Limit upstream release; prioritize mandatory work</t>
  </si>
  <si>
    <t>Source backup reviewer</t>
  </si>
  <si>
    <t>Security leader</t>
  </si>
  <si>
    <t>Active</t>
  </si>
  <si>
    <t>Capacity Decision Log</t>
  </si>
  <si>
    <t>Make trade-offs explicit, dated, and accountable</t>
  </si>
  <si>
    <t>Decision ID</t>
  </si>
  <si>
    <t>Decision required</t>
  </si>
  <si>
    <t>Date raised</t>
  </si>
  <si>
    <t>Due date</t>
  </si>
  <si>
    <t>Decision</t>
  </si>
  <si>
    <t>Displaced work</t>
  </si>
  <si>
    <t>Consequence of delay</t>
  </si>
  <si>
    <t>DEC-001</t>
  </si>
  <si>
    <t>Resolve October security capacity shortfall</t>
  </si>
  <si>
    <t>Defer lower-priority review and protect mandatory work</t>
  </si>
  <si>
    <t>Open</t>
  </si>
  <si>
    <t>Protect compliance date</t>
  </si>
  <si>
    <t>Queue grows and milestone confidence falls</t>
  </si>
  <si>
    <t>Capacity Management Dashboard</t>
  </si>
  <si>
    <t>Executive view of demand, committable capacity, gaps, constraints, and decisions</t>
  </si>
  <si>
    <t>KPI</t>
  </si>
  <si>
    <t>Interpretation</t>
  </si>
  <si>
    <t>Total committable capacity</t>
  </si>
  <si>
    <t>Hours available after effectiveness and reserve</t>
  </si>
  <si>
    <t>Total profiled demand</t>
  </si>
  <si>
    <t>Time-phased required hours</t>
  </si>
  <si>
    <t>Net capacity gap</t>
  </si>
  <si>
    <t>Negative indicates overload</t>
  </si>
  <si>
    <t>Above 100% indicates overload</t>
  </si>
  <si>
    <t>Active constraints</t>
  </si>
  <si>
    <t>Current documented constraints</t>
  </si>
  <si>
    <t>Open decisions</t>
  </si>
  <si>
    <t>Capacity decisions awaiting action</t>
  </si>
  <si>
    <t>Overdue decisions</t>
  </si>
  <si>
    <t>Open decisions past due</t>
  </si>
  <si>
    <t>Capacity</t>
  </si>
  <si>
    <t>Demand</t>
  </si>
  <si>
    <t>Reserve</t>
  </si>
  <si>
    <t>Committable</t>
  </si>
  <si>
    <t>Active Constraints</t>
  </si>
  <si>
    <t>Open Decisions</t>
  </si>
  <si>
    <t>Overdue Decisions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</si>
</sst>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mm\ d\,\ yyyy"/>
    <numFmt numFmtId="165" formatCode="\$#,##0"/>
    <numFmt numFmtId="166" formatCode="0.0"/>
  </numFmts>
  <fonts count="8">
    <font>
      <sz val="11"/>
      <color theme="1"/>
      <name val="Calibri"/>
      <family val="2"/>
      <scheme val="minor"/>
    </font>
    <font>
      <b/>
      <sz val="18"/>
      <color rgb="FFFFFFFF"/>
      <name val="Aptos Display"/>
    </font>
    <font>
      <i/>
      <sz val="10"/>
      <color rgb="FF5B6573"/>
      <name val="Aptos"/>
    </font>
    <font>
      <b/>
      <sz val="11"/>
      <color rgb="FF17365D"/>
      <name val="Calibri"/>
    </font>
    <font>
      <b/>
      <sz val="11"/>
      <color rgb="FFFFFFFF"/>
      <name val="Aptos"/>
    </font>
    <font>
      <sz val="11"/>
      <color rgb="FF0000FF"/>
      <name val="Aptos"/>
    </font>
    <font>
      <sz val="11"/>
      <color rgb="FF000000"/>
      <name val="Aptos"/>
    </font>
    <font>
      <sz val="11"/>
      <color rgb="FF5B6573"/>
      <name val="Aptos"/>
    </font>
  </fonts>
  <fills count="4">
    <fill>
      <patternFill patternType="none"/>
    </fill>
    <fill>
      <patternFill patternType="gray125"/>
    </fill>
    <fill>
      <patternFill patternType="solid">
        <fgColor rgb="FF17365D"/>
      </patternFill>
    </fill>
    <fill>
      <patternFill patternType="solid">
        <fgColor rgb="FFEAF2F8"/>
      </patternFill>
    </fill>
  </fills>
  <borders count="1">
    <border>
      <left/>
      <right/>
      <top/>
      <bottom/>
      <diagonal/>
    </border>
  </borders>
  <cellStyleXfs count="1">
    <xf numFmtId="0" fontId="0" fillId="0" borderId="0"/>
  </cellStyleXfs>
  <cellXfs count="18">
    <xf numFmtId="0" fontId="0" fillId="0" borderId="0" xfId="0"/>
    <xf numFmtId="0" fontId="0" fillId="0" borderId="0" xfId="0" applyAlignment="1">
      <alignment vertical="top" wrapText="1"/>
    </xf>
    <xf numFmtId="0" fontId="3" fillId="0" borderId="0" xfId="0" applyFont="1" applyAlignment="1">
      <alignment vertical="top" wrapText="1"/>
    </xf>
    <xf numFmtId="0" fontId="4" fillId="2" borderId="0" xfId="0" applyFont="1" applyFill="1" applyAlignment="1">
      <alignment vertical="top" wrapText="1"/>
    </xf>
    <xf numFmtId="0" fontId="5" fillId="3" borderId="0" xfId="0" applyFont="1" applyFill="1" applyAlignment="1">
      <alignment vertical="top" wrapText="1"/>
    </xf>
    <xf numFmtId="164" fontId="0" fillId="0" borderId="0" xfId="0" applyNumberFormat="1" applyAlignment="1">
      <alignment vertical="top" wrapText="1"/>
    </xf>
    <xf numFmtId="9" fontId="5" fillId="3" borderId="0" xfId="0" applyNumberFormat="1" applyFont="1" applyFill="1" applyAlignment="1">
      <alignment vertical="top" wrapText="1"/>
    </xf>
    <xf numFmtId="164" fontId="5" fillId="3" borderId="0" xfId="0" applyNumberFormat="1" applyFont="1" applyFill="1" applyAlignment="1">
      <alignment vertical="top" wrapText="1"/>
    </xf>
    <xf numFmtId="165" fontId="5" fillId="3" borderId="0" xfId="0" applyNumberFormat="1" applyFont="1" applyFill="1" applyAlignment="1">
      <alignment vertical="top" wrapText="1"/>
    </xf>
    <xf numFmtId="166" fontId="0" fillId="0" borderId="0" xfId="0" applyNumberFormat="1" applyAlignment="1">
      <alignment vertical="top" wrapText="1"/>
    </xf>
    <xf numFmtId="166" fontId="5" fillId="3" borderId="0" xfId="0" applyNumberFormat="1" applyFont="1" applyFill="1" applyAlignment="1">
      <alignment vertical="top" wrapText="1"/>
    </xf>
    <xf numFmtId="9" fontId="0" fillId="0" borderId="0" xfId="0" applyNumberFormat="1" applyAlignment="1">
      <alignment vertical="top" wrapText="1"/>
    </xf>
    <xf numFmtId="0" fontId="6" fillId="0" borderId="0" xfId="0" applyFont="1" applyAlignment="1">
      <alignment vertical="top" wrapText="1"/>
    </xf>
    <xf numFmtId="0" fontId="7" fillId="0" borderId="0" xfId="0" applyFont="1" applyAlignment="1">
      <alignment vertical="top" wrapText="1"/>
    </xf>
    <xf numFmtId="9" fontId="6" fillId="0" borderId="0" xfId="0" applyNumberFormat="1" applyFont="1" applyAlignment="1">
      <alignment vertical="top" wrapText="1"/>
    </xf>
    <xf numFmtId="0" fontId="2" fillId="0" borderId="0" xfId="0" applyFont="1" applyAlignment="1">
      <alignment vertical="top" wrapText="1"/>
    </xf>
    <xf numFmtId="0" fontId="1" fillId="2" borderId="0" xfId="0" applyFont="1" applyFill="1" applyAlignment="1">
      <alignment vertical="top" wrapText="1"/>
    </xf>
    <xf numFmtId="0" fontId="0" fillId="0" borderId="0" xfId="0" applyAlignment="1"/>
  </cellXfs>
  <cellStyles count="1">
    <cellStyle name="Normal" xfId="0" builtinId="0"/>
  </cellStyles>
  <dxfs count="3">
    <dxf>
      <fill>
        <patternFill patternType="solid">
          <fgColor rgb="FFF4CCCC"/>
        </patternFill>
      </fill>
    </dxf>
    <dxf>
      <fill>
        <patternFill patternType="solid">
          <fgColor rgb="FFF4CCCC"/>
        </patternFill>
      </fill>
    </dxf>
    <dxf>
      <fill>
        <patternFill patternType="solid">
          <fgColor rgb="FFF4CC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Demand vs Capacity</a:t>
            </a:r>
          </a:p>
        </c:rich>
      </c:tx>
      <c:overlay val="1"/>
    </c:title>
    <c:autoTitleDeleted val="0"/>
    <c:plotArea>
      <c:layout/>
      <c:barChart>
        <c:barDir val="col"/>
        <c:grouping val="clustered"/>
        <c:varyColors val="1"/>
        <c:ser>
          <c:idx val="0"/>
          <c:order val="0"/>
          <c:tx>
            <c:strRef>
              <c:f>Dashboard!B14</c:f>
              <c:strCache>
                <c:ptCount val="1"/>
                <c:pt idx="0">
                  <c:v>Capacity</c:v>
                </c:pt>
              </c:strCache>
            </c:strRef>
          </c:tx>
          <c:spPr>
            <a:ln>
              <a:prstDash val="solid"/>
            </a:ln>
          </c:spPr>
          <c:invertIfNegative val="1"/>
          <c:cat>
            <c:strRef>
              <c:f>Dashboard!$A$15:$A$18</c:f>
              <c:strCache>
                <c:ptCount val="4"/>
                <c:pt idx="0">
                  <c:v>Architecture</c:v>
                </c:pt>
                <c:pt idx="1">
                  <c:v>Security</c:v>
                </c:pt>
                <c:pt idx="2">
                  <c:v>Acceptance Testing</c:v>
                </c:pt>
                <c:pt idx="3">
                  <c:v>Engineering</c:v>
                </c:pt>
              </c:strCache>
            </c:strRef>
          </c:cat>
          <c:val>
            <c:numRef>
              <c:f>Dashboard!$B$15:$B$18</c:f>
              <c:numCache>
                <c:formatCode>General</c:formatCode>
                <c:ptCount val="4"/>
                <c:pt idx="0">
                  <c:v>57.182399999999994</c:v>
                </c:pt>
                <c:pt idx="1">
                  <c:v>49.418999999999997</c:v>
                </c:pt>
                <c:pt idx="2">
                  <c:v>30.844800000000006</c:v>
                </c:pt>
                <c:pt idx="3">
                  <c:v>81.874799999999993</c:v>
                </c:pt>
              </c:numCache>
            </c:numRef>
          </c:val>
          <c:extLst>
            <c:ext xmlns:c16="http://schemas.microsoft.com/office/drawing/2014/chart" uri="{C3380CC4-5D6E-409C-BE32-E72D297353CC}">
              <c16:uniqueId val="{00000000-BE40-4812-AF3F-7B73B5C63DA6}"/>
            </c:ext>
          </c:extLst>
        </c:ser>
        <c:ser>
          <c:idx val="1"/>
          <c:order val="1"/>
          <c:tx>
            <c:strRef>
              <c:f>Dashboard!C14</c:f>
              <c:strCache>
                <c:ptCount val="1"/>
                <c:pt idx="0">
                  <c:v>Demand</c:v>
                </c:pt>
              </c:strCache>
            </c:strRef>
          </c:tx>
          <c:spPr>
            <a:ln>
              <a:prstDash val="solid"/>
            </a:ln>
          </c:spPr>
          <c:invertIfNegative val="1"/>
          <c:cat>
            <c:strRef>
              <c:f>Dashboard!$A$15:$A$18</c:f>
              <c:strCache>
                <c:ptCount val="4"/>
                <c:pt idx="0">
                  <c:v>Architecture</c:v>
                </c:pt>
                <c:pt idx="1">
                  <c:v>Security</c:v>
                </c:pt>
                <c:pt idx="2">
                  <c:v>Acceptance Testing</c:v>
                </c:pt>
                <c:pt idx="3">
                  <c:v>Engineering</c:v>
                </c:pt>
              </c:strCache>
            </c:strRef>
          </c:cat>
          <c:val>
            <c:numRef>
              <c:f>Dashboard!$C$15:$C$18</c:f>
              <c:numCache>
                <c:formatCode>General</c:formatCode>
                <c:ptCount val="4"/>
                <c:pt idx="0">
                  <c:v>80</c:v>
                </c:pt>
                <c:pt idx="1">
                  <c:v>75</c:v>
                </c:pt>
                <c:pt idx="2">
                  <c:v>65</c:v>
                </c:pt>
                <c:pt idx="3">
                  <c:v>140</c:v>
                </c:pt>
              </c:numCache>
            </c:numRef>
          </c:val>
          <c:extLst>
            <c:ext xmlns:c16="http://schemas.microsoft.com/office/drawing/2014/chart" uri="{C3380CC4-5D6E-409C-BE32-E72D297353CC}">
              <c16:uniqueId val="{00000001-BE40-4812-AF3F-7B73B5C63DA6}"/>
            </c:ext>
          </c:extLst>
        </c:ser>
        <c:dLbls>
          <c:showLegendKey val="0"/>
          <c:showVal val="0"/>
          <c:showCatName val="0"/>
          <c:showSerName val="0"/>
          <c:showPercent val="0"/>
          <c:showBubbleSize val="0"/>
        </c:dLbls>
        <c:gapWidth val="150"/>
        <c:axId val="10"/>
        <c:axId val="100"/>
      </c:barChart>
      <c:catAx>
        <c:axId val="10"/>
        <c:scaling>
          <c:orientation val="minMax"/>
        </c:scaling>
        <c:delete val="1"/>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majorGridlines/>
        <c:numFmt formatCode="General" sourceLinked="1"/>
        <c:majorTickMark val="none"/>
        <c:minorTickMark val="none"/>
        <c:tickLblPos val="nextTo"/>
        <c:crossAx val="10"/>
        <c:crosses val="autoZero"/>
        <c:crossBetween val="between"/>
      </c:valAx>
    </c:plotArea>
    <c:legend>
      <c:legendPos val="r"/>
      <c:overlay val="1"/>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Capacity Disposition</a:t>
            </a:r>
          </a:p>
        </c:rich>
      </c:tx>
      <c:overlay val="1"/>
    </c:title>
    <c:autoTitleDeleted val="0"/>
    <c:plotArea>
      <c:layout/>
      <c:doughnutChart>
        <c:varyColors val="1"/>
        <c:ser>
          <c:idx val="0"/>
          <c:order val="0"/>
          <c:spPr>
            <a:ln>
              <a:prstDash val="solid"/>
            </a:ln>
          </c:spPr>
          <c:cat>
            <c:strRef>
              <c:f>Dashboard!$A$21:$A$24</c:f>
              <c:strCache>
                <c:ptCount val="4"/>
                <c:pt idx="0">
                  <c:v>Leave</c:v>
                </c:pt>
                <c:pt idx="1">
                  <c:v>Operations</c:v>
                </c:pt>
                <c:pt idx="2">
                  <c:v>Reserve</c:v>
                </c:pt>
                <c:pt idx="3">
                  <c:v>Committable</c:v>
                </c:pt>
              </c:strCache>
            </c:strRef>
          </c:cat>
          <c:val>
            <c:numRef>
              <c:f>Dashboard!$B$21:$B$24</c:f>
              <c:numCache>
                <c:formatCode>General</c:formatCode>
                <c:ptCount val="4"/>
                <c:pt idx="0">
                  <c:v>10</c:v>
                </c:pt>
                <c:pt idx="1">
                  <c:v>20</c:v>
                </c:pt>
                <c:pt idx="2">
                  <c:v>15</c:v>
                </c:pt>
                <c:pt idx="3">
                  <c:v>55</c:v>
                </c:pt>
              </c:numCache>
            </c:numRef>
          </c:val>
          <c:extLst>
            <c:ext xmlns:c16="http://schemas.microsoft.com/office/drawing/2014/chart" uri="{C3380CC4-5D6E-409C-BE32-E72D297353CC}">
              <c16:uniqueId val="{00000000-94C5-463A-8930-396EB59FD072}"/>
            </c:ext>
          </c:extLst>
        </c:ser>
        <c:dLbls>
          <c:showLegendKey val="0"/>
          <c:showVal val="0"/>
          <c:showCatName val="0"/>
          <c:showSerName val="0"/>
          <c:showPercent val="0"/>
          <c:showBubbleSize val="0"/>
          <c:showLeaderLines val="1"/>
        </c:dLbls>
        <c:firstSliceAng val="0"/>
        <c:holeSize val="10"/>
      </c:doughnutChart>
    </c:plotArea>
    <c:legend>
      <c:legendPos val="r"/>
      <c:overlay val="1"/>
    </c:legend>
    <c:plotVisOnly val="1"/>
    <c:dispBlanksAs val="gap"/>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Constraint &amp; Decision Dashboard</a:t>
            </a:r>
          </a:p>
        </c:rich>
      </c:tx>
      <c:overlay val="1"/>
    </c:title>
    <c:autoTitleDeleted val="0"/>
    <c:plotArea>
      <c:layout/>
      <c:barChart>
        <c:barDir val="col"/>
        <c:grouping val="clustered"/>
        <c:varyColors val="1"/>
        <c:ser>
          <c:idx val="0"/>
          <c:order val="0"/>
          <c:spPr>
            <a:ln>
              <a:prstDash val="solid"/>
            </a:ln>
          </c:spPr>
          <c:invertIfNegative val="1"/>
          <c:cat>
            <c:strRef>
              <c:f>Dashboard!$A$31:$A$33</c:f>
              <c:strCache>
                <c:ptCount val="3"/>
                <c:pt idx="0">
                  <c:v>Active Constraints</c:v>
                </c:pt>
                <c:pt idx="1">
                  <c:v>Open Decisions</c:v>
                </c:pt>
                <c:pt idx="2">
                  <c:v>Overdue Decisions</c:v>
                </c:pt>
              </c:strCache>
            </c:strRef>
          </c:cat>
          <c:val>
            <c:numRef>
              <c:f>Dashboard!$B$31:$B$33</c:f>
              <c:numCache>
                <c:formatCode>General</c:formatCode>
                <c:ptCount val="3"/>
                <c:pt idx="0">
                  <c:v>3</c:v>
                </c:pt>
                <c:pt idx="1">
                  <c:v>5</c:v>
                </c:pt>
                <c:pt idx="2">
                  <c:v>1</c:v>
                </c:pt>
              </c:numCache>
            </c:numRef>
          </c:val>
          <c:extLst>
            <c:ext xmlns:c16="http://schemas.microsoft.com/office/drawing/2014/chart" uri="{C3380CC4-5D6E-409C-BE32-E72D297353CC}">
              <c16:uniqueId val="{00000000-7028-4DDA-918F-292191D185F7}"/>
            </c:ext>
          </c:extLst>
        </c:ser>
        <c:dLbls>
          <c:showLegendKey val="0"/>
          <c:showVal val="0"/>
          <c:showCatName val="0"/>
          <c:showSerName val="0"/>
          <c:showPercent val="0"/>
          <c:showBubbleSize val="0"/>
        </c:dLbls>
        <c:gapWidth val="150"/>
        <c:axId val="10"/>
        <c:axId val="100"/>
      </c:barChart>
      <c:catAx>
        <c:axId val="10"/>
        <c:scaling>
          <c:orientation val="minMax"/>
        </c:scaling>
        <c:delete val="1"/>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majorGridlines/>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5</xdr:col>
      <xdr:colOff>0</xdr:colOff>
      <xdr:row>3</xdr:row>
      <xdr:rowOff>0</xdr:rowOff>
    </xdr:from>
    <xdr:ext cx="5400000" cy="2700000"/>
    <xdr:graphicFrame macro="">
      <xdr:nvGraphicFramePr>
        <xdr:cNvPr id="2" name="Chart 1">
          <a:extLst>
            <a:ext uri="{FF2B5EF4-FFF2-40B4-BE49-F238E27FC236}">
              <a16:creationId xmlns:a16="http://schemas.microsoft.com/office/drawing/2014/main" id="{00000000-0008-0000-0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5</xdr:col>
      <xdr:colOff>0</xdr:colOff>
      <xdr:row>19</xdr:row>
      <xdr:rowOff>0</xdr:rowOff>
    </xdr:from>
    <xdr:ext cx="5400000" cy="2700000"/>
    <xdr:graphicFrame macro="">
      <xdr:nvGraphicFramePr>
        <xdr:cNvPr id="3" name="Chart 2">
          <a:extLst>
            <a:ext uri="{FF2B5EF4-FFF2-40B4-BE49-F238E27FC236}">
              <a16:creationId xmlns:a16="http://schemas.microsoft.com/office/drawing/2014/main" id="{00000000-0008-0000-0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oneCellAnchor>
    <xdr:from>
      <xdr:col>5</xdr:col>
      <xdr:colOff>0</xdr:colOff>
      <xdr:row>34</xdr:row>
      <xdr:rowOff>0</xdr:rowOff>
    </xdr:from>
    <xdr:ext cx="5400000" cy="2700000"/>
    <xdr:graphicFrame macro="">
      <xdr:nvGraphicFramePr>
        <xdr:cNvPr id="4" name="Chart 3">
          <a:extLst>
            <a:ext uri="{FF2B5EF4-FFF2-40B4-BE49-F238E27FC236}">
              <a16:creationId xmlns:a16="http://schemas.microsoft.com/office/drawing/2014/main" id="{00000000-0008-0000-0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Assumptions" displayName="tblAssumptions" ref="A4:F11">
  <autoFilter ref="A4:F11" xr:uid="{00000000-0009-0000-0100-000001000000}"/>
  <tableColumns count="6">
    <tableColumn id="1" xr3:uid="{00000000-0010-0000-0000-000001000000}" name="Assumption"/>
    <tableColumn id="2" xr3:uid="{00000000-0010-0000-0000-000002000000}" name="Value"/>
    <tableColumn id="3" xr3:uid="{00000000-0010-0000-0000-000003000000}" name="Unit"/>
    <tableColumn id="4" xr3:uid="{00000000-0010-0000-0000-000004000000}" name="Owner"/>
    <tableColumn id="5" xr3:uid="{00000000-0010-0000-0000-000005000000}" name="Last reviewed"/>
    <tableColumn id="6" xr3:uid="{00000000-0010-0000-0000-000006000000}" name="Note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lDemand" displayName="tblDemand" ref="A4:N7">
  <autoFilter ref="A4:N7" xr:uid="{00000000-0009-0000-0100-000002000000}"/>
  <tableColumns count="14">
    <tableColumn id="1" xr3:uid="{00000000-0010-0000-0100-000001000000}" name="Demand ID"/>
    <tableColumn id="2" xr3:uid="{00000000-0010-0000-0100-000002000000}" name="Demand name"/>
    <tableColumn id="3" xr3:uid="{00000000-0010-0000-0100-000003000000}" name="Sponsor"/>
    <tableColumn id="4" xr3:uid="{00000000-0010-0000-0100-000004000000}" name="Work category"/>
    <tableColumn id="5" xr3:uid="{00000000-0010-0000-0100-000005000000}" name="Mandatory?"/>
    <tableColumn id="6" xr3:uid="{00000000-0010-0000-0100-000006000000}" name="Outcome / benefit"/>
    <tableColumn id="7" xr3:uid="{00000000-0010-0000-0100-000007000000}" name="Requested start"/>
    <tableColumn id="8" xr3:uid="{00000000-0010-0000-0100-000008000000}" name="Target date"/>
    <tableColumn id="9" xr3:uid="{00000000-0010-0000-0100-000009000000}" name="Priority score"/>
    <tableColumn id="10" xr3:uid="{00000000-0010-0000-0100-00000A000000}" name="Status"/>
    <tableColumn id="11" xr3:uid="{00000000-0010-0000-0100-00000B000000}" name="Estimated cost"/>
    <tableColumn id="12" xr3:uid="{00000000-0010-0000-0100-00000C000000}" name="Readiness %"/>
    <tableColumn id="13" xr3:uid="{00000000-0010-0000-0100-00000D000000}" name="Primary program"/>
    <tableColumn id="14" xr3:uid="{00000000-0010-0000-0100-00000E000000}" name="Notes"/>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lCapacity" displayName="tblCapacity" ref="A4:T8">
  <autoFilter ref="A4:T8" xr:uid="{00000000-0009-0000-0100-000003000000}"/>
  <tableColumns count="20">
    <tableColumn id="1" xr3:uid="{00000000-0010-0000-0200-000001000000}" name="Resource ID"/>
    <tableColumn id="2" xr3:uid="{00000000-0010-0000-0200-000002000000}" name="Resource / pool"/>
    <tableColumn id="3" xr3:uid="{00000000-0010-0000-0200-000003000000}" name="Role"/>
    <tableColumn id="4" xr3:uid="{00000000-0010-0000-0200-000004000000}" name="Primary skill"/>
    <tableColumn id="5" xr3:uid="{00000000-0010-0000-0200-000005000000}" name="Period"/>
    <tableColumn id="6" xr3:uid="{00000000-0010-0000-0200-000006000000}" name="Workdays"/>
    <tableColumn id="7" xr3:uid="{00000000-0010-0000-0200-000007000000}" name="Hours / day"/>
    <tableColumn id="8" xr3:uid="{00000000-0010-0000-0200-000008000000}" name="Gross hours"/>
    <tableColumn id="9" xr3:uid="{00000000-0010-0000-0200-000009000000}" name="Leave"/>
    <tableColumn id="10" xr3:uid="{00000000-0010-0000-0200-00000A000000}" name="Operations"/>
    <tableColumn id="11" xr3:uid="{00000000-0010-0000-0200-00000B000000}" name="Administration"/>
    <tableColumn id="12" xr3:uid="{00000000-0010-0000-0200-00000C000000}" name="Other committed"/>
    <tableColumn id="13" xr3:uid="{00000000-0010-0000-0200-00000D000000}" name="Usable hours"/>
    <tableColumn id="14" xr3:uid="{00000000-0010-0000-0200-00000E000000}" name="Proficiency"/>
    <tableColumn id="15" xr3:uid="{00000000-0010-0000-0200-00000F000000}" name="Focus"/>
    <tableColumn id="16" xr3:uid="{00000000-0010-0000-0200-000010000000}" name="Delivery effectiveness"/>
    <tableColumn id="17" xr3:uid="{00000000-0010-0000-0200-000011000000}" name="Effective hours"/>
    <tableColumn id="18" xr3:uid="{00000000-0010-0000-0200-000012000000}" name="Reserve %"/>
    <tableColumn id="19" xr3:uid="{00000000-0010-0000-0200-000013000000}" name="Reserve hours"/>
    <tableColumn id="20" xr3:uid="{00000000-0010-0000-0200-000014000000}" name="Committable hours"/>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blSkills" displayName="tblSkills" ref="A4:J8">
  <autoFilter ref="A4:J8" xr:uid="{00000000-0009-0000-0100-000004000000}"/>
  <tableColumns count="10">
    <tableColumn id="1" xr3:uid="{00000000-0010-0000-0300-000001000000}" name="Resource ID"/>
    <tableColumn id="2" xr3:uid="{00000000-0010-0000-0300-000002000000}" name="Resource / pool"/>
    <tableColumn id="3" xr3:uid="{00000000-0010-0000-0300-000003000000}" name="Skill"/>
    <tableColumn id="4" xr3:uid="{00000000-0010-0000-0300-000004000000}" name="Proficiency 1-5"/>
    <tableColumn id="5" xr3:uid="{00000000-0010-0000-0300-000005000000}" name="Domain knowledge 1-5"/>
    <tableColumn id="6" xr3:uid="{00000000-0010-0000-0300-000006000000}" name="Can work independently?"/>
    <tableColumn id="7" xr3:uid="{00000000-0010-0000-0300-000007000000}" name="Can approve / review?"/>
    <tableColumn id="8" xr3:uid="{00000000-0010-0000-0300-000008000000}" name="Available period"/>
    <tableColumn id="9" xr3:uid="{00000000-0010-0000-0300-000009000000}" name="Development action"/>
    <tableColumn id="10" xr3:uid="{00000000-0010-0000-0300-00000A000000}" name="Notes"/>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blDemandProfile" displayName="tblDemandProfile" ref="A4:K8">
  <autoFilter ref="A4:K8" xr:uid="{00000000-0009-0000-0100-000005000000}"/>
  <tableColumns count="11">
    <tableColumn id="1" xr3:uid="{00000000-0010-0000-0400-000001000000}" name="Demand ID"/>
    <tableColumn id="2" xr3:uid="{00000000-0010-0000-0400-000002000000}" name="Demand name"/>
    <tableColumn id="3" xr3:uid="{00000000-0010-0000-0400-000003000000}" name="Program"/>
    <tableColumn id="4" xr3:uid="{00000000-0010-0000-0400-000004000000}" name="Skill"/>
    <tableColumn id="5" xr3:uid="{00000000-0010-0000-0400-000005000000}" name="Role"/>
    <tableColumn id="6" xr3:uid="{00000000-0010-0000-0400-000006000000}" name="Period"/>
    <tableColumn id="7" xr3:uid="{00000000-0010-0000-0400-000007000000}" name="Required hours"/>
    <tableColumn id="8" xr3:uid="{00000000-0010-0000-0400-000008000000}" name="Confidence"/>
    <tableColumn id="9" xr3:uid="{00000000-0010-0000-0400-000009000000}" name="Dependency ready?"/>
    <tableColumn id="10" xr3:uid="{00000000-0010-0000-0400-00000A000000}" name="Priority score"/>
    <tableColumn id="11" xr3:uid="{00000000-0010-0000-0400-00000B000000}" name="Notes"/>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blGap" displayName="tblGap" ref="A4:J8">
  <autoFilter ref="A4:J8" xr:uid="{00000000-0009-0000-0100-000006000000}"/>
  <tableColumns count="10">
    <tableColumn id="1" xr3:uid="{00000000-0010-0000-0500-000001000000}" name="Period"/>
    <tableColumn id="2" xr3:uid="{00000000-0010-0000-0500-000002000000}" name="Skill"/>
    <tableColumn id="3" xr3:uid="{00000000-0010-0000-0500-000003000000}" name="Committable capacity"/>
    <tableColumn id="4" xr3:uid="{00000000-0010-0000-0500-000004000000}" name="Approved demand"/>
    <tableColumn id="5" xr3:uid="{00000000-0010-0000-0500-000005000000}" name="Gap"/>
    <tableColumn id="6" xr3:uid="{00000000-0010-0000-0500-000006000000}" name="Demand / capacity"/>
    <tableColumn id="7" xr3:uid="{00000000-0010-0000-0500-000007000000}" name="Status"/>
    <tableColumn id="8" xr3:uid="{00000000-0010-0000-0500-000008000000}" name="Primary constraint?"/>
    <tableColumn id="9" xr3:uid="{00000000-0010-0000-0500-000009000000}" name="Recommended action"/>
    <tableColumn id="10" xr3:uid="{00000000-0010-0000-0500-00000A000000}" name="Decision owner"/>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blScenarios" displayName="tblScenarios" ref="A4:O7">
  <autoFilter ref="A4:O7" xr:uid="{00000000-0009-0000-0100-000007000000}"/>
  <tableColumns count="15">
    <tableColumn id="1" xr3:uid="{00000000-0010-0000-0600-000001000000}" name="Scenario ID"/>
    <tableColumn id="2" xr3:uid="{00000000-0010-0000-0600-000002000000}" name="Scenario name"/>
    <tableColumn id="3" xr3:uid="{00000000-0010-0000-0600-000003000000}" name="Description"/>
    <tableColumn id="4" xr3:uid="{00000000-0010-0000-0600-000004000000}" name="Scope impact"/>
    <tableColumn id="5" xr3:uid="{00000000-0010-0000-0600-000005000000}" name="Date impact"/>
    <tableColumn id="6" xr3:uid="{00000000-0010-0000-0600-000006000000}" name="Incremental cost"/>
    <tableColumn id="7" xr3:uid="{00000000-0010-0000-0600-000007000000}" name="Capacity action"/>
    <tableColumn id="8" xr3:uid="{00000000-0010-0000-0600-000008000000}" name="Capacity change"/>
    <tableColumn id="9" xr3:uid="{00000000-0010-0000-0600-000009000000}" name="Constraint effect"/>
    <tableColumn id="10" xr3:uid="{00000000-0010-0000-0600-00000A000000}" name="Risk level"/>
    <tableColumn id="11" xr3:uid="{00000000-0010-0000-0600-00000B000000}" name="Outcome impact"/>
    <tableColumn id="12" xr3:uid="{00000000-0010-0000-0600-00000C000000}" name="Reversible?"/>
    <tableColumn id="13" xr3:uid="{00000000-0010-0000-0600-00000D000000}" name="Recommendation"/>
    <tableColumn id="14" xr3:uid="{00000000-0010-0000-0600-00000E000000}" name="Decision owner"/>
    <tableColumn id="15" xr3:uid="{00000000-0010-0000-0600-00000F000000}" name="Decision dat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blConstraints" displayName="tblConstraints" ref="A4:N5">
  <autoFilter ref="A4:N5" xr:uid="{00000000-0009-0000-0100-000008000000}"/>
  <tableColumns count="14">
    <tableColumn id="1" xr3:uid="{00000000-0010-0000-0700-000001000000}" name="Constraint ID"/>
    <tableColumn id="2" xr3:uid="{00000000-0010-0000-0700-000002000000}" name="Constraint"/>
    <tableColumn id="3" xr3:uid="{00000000-0010-0000-0700-000003000000}" name="Type"/>
    <tableColumn id="4" xr3:uid="{00000000-0010-0000-0700-000004000000}" name="Evidence"/>
    <tableColumn id="5" xr3:uid="{00000000-0010-0000-0700-000005000000}" name="Affected outcome"/>
    <tableColumn id="6" xr3:uid="{00000000-0010-0000-0700-000006000000}" name="Queue size"/>
    <tableColumn id="7" xr3:uid="{00000000-0010-0000-0700-000007000000}" name="Oldest age (days)"/>
    <tableColumn id="8" xr3:uid="{00000000-0010-0000-0700-000008000000}" name="Lost hours / period"/>
    <tableColumn id="9" xr3:uid="{00000000-0010-0000-0700-000009000000}" name="Exploit actions"/>
    <tableColumn id="10" xr3:uid="{00000000-0010-0000-0700-00000A000000}" name="Subordinate actions"/>
    <tableColumn id="11" xr3:uid="{00000000-0010-0000-0700-00000B000000}" name="Elevate actions"/>
    <tableColumn id="12" xr3:uid="{00000000-0010-0000-0700-00000C000000}" name="Owner"/>
    <tableColumn id="13" xr3:uid="{00000000-0010-0000-0700-00000D000000}" name="Review date"/>
    <tableColumn id="14" xr3:uid="{00000000-0010-0000-0700-00000E000000}" name="Status"/>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blDecisions" displayName="tblDecisions" ref="A4:M5">
  <autoFilter ref="A4:M5" xr:uid="{00000000-0009-0000-0100-000009000000}"/>
  <tableColumns count="13">
    <tableColumn id="1" xr3:uid="{00000000-0010-0000-0800-000001000000}" name="Decision ID"/>
    <tableColumn id="2" xr3:uid="{00000000-0010-0000-0800-000002000000}" name="Decision required"/>
    <tableColumn id="3" xr3:uid="{00000000-0010-0000-0800-000003000000}" name="Recommended action"/>
    <tableColumn id="4" xr3:uid="{00000000-0010-0000-0800-000004000000}" name="Decision owner"/>
    <tableColumn id="5" xr3:uid="{00000000-0010-0000-0800-000005000000}" name="Date raised"/>
    <tableColumn id="6" xr3:uid="{00000000-0010-0000-0800-000006000000}" name="Due date"/>
    <tableColumn id="7" xr3:uid="{00000000-0010-0000-0800-000007000000}" name="Status"/>
    <tableColumn id="8" xr3:uid="{00000000-0010-0000-0800-000008000000}" name="Decision"/>
    <tableColumn id="9" xr3:uid="{00000000-0010-0000-0800-000009000000}" name="Decision date"/>
    <tableColumn id="10" xr3:uid="{00000000-0010-0000-0800-00000A000000}" name="Displaced work"/>
    <tableColumn id="11" xr3:uid="{00000000-0010-0000-0800-00000B000000}" name="Outcome impact"/>
    <tableColumn id="12" xr3:uid="{00000000-0010-0000-0800-00000C000000}" name="Consequence of delay"/>
    <tableColumn id="13" xr3:uid="{00000000-0010-0000-0800-00000D000000}" name="Note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1"/>
  <sheetViews>
    <sheetView showGridLines="0" workbookViewId="0">
      <pane ySplit="3" topLeftCell="A32" activePane="bottomLeft" state="frozen"/>
      <selection pane="bottomLeft"/>
    </sheetView>
  </sheetViews>
  <sheetFormatPr defaultRowHeight="15"/>
  <cols>
    <col min="1" max="1" width="22" customWidth="1"/>
    <col min="2" max="2" width="70" customWidth="1"/>
    <col min="3" max="8" width="18" customWidth="1"/>
  </cols>
  <sheetData>
    <row r="1" spans="1:8" ht="30" customHeight="1">
      <c r="A1" s="16" t="s">
        <v>0</v>
      </c>
      <c r="B1" s="17"/>
      <c r="C1" s="17"/>
      <c r="D1" s="17"/>
      <c r="E1" s="17"/>
      <c r="F1" s="17"/>
      <c r="G1" s="17"/>
      <c r="H1" s="17"/>
    </row>
    <row r="2" spans="1:8" ht="24.95" customHeight="1">
      <c r="A2" s="15" t="s">
        <v>1</v>
      </c>
      <c r="B2" s="17"/>
      <c r="C2" s="17"/>
      <c r="D2" s="17"/>
      <c r="E2" s="17"/>
      <c r="F2" s="17"/>
      <c r="G2" s="17"/>
      <c r="H2" s="17"/>
    </row>
    <row r="3" spans="1:8">
      <c r="A3" s="1"/>
      <c r="B3" s="1"/>
      <c r="C3" s="1"/>
      <c r="D3" s="1"/>
      <c r="E3" s="1"/>
      <c r="F3" s="1"/>
      <c r="G3" s="1"/>
      <c r="H3" s="1"/>
    </row>
    <row r="4" spans="1:8" ht="32.1" customHeight="1">
      <c r="A4" s="2" t="s">
        <v>2</v>
      </c>
      <c r="B4" s="1" t="s">
        <v>3</v>
      </c>
      <c r="C4" s="1"/>
      <c r="D4" s="1"/>
      <c r="E4" s="1"/>
      <c r="F4" s="1"/>
      <c r="G4" s="1"/>
      <c r="H4" s="1"/>
    </row>
    <row r="5" spans="1:8" ht="32.1" customHeight="1">
      <c r="A5" s="2" t="s">
        <v>4</v>
      </c>
      <c r="B5" s="1" t="s">
        <v>5</v>
      </c>
      <c r="C5" s="1"/>
      <c r="D5" s="1"/>
      <c r="E5" s="1"/>
      <c r="F5" s="1"/>
      <c r="G5" s="1"/>
      <c r="H5" s="1"/>
    </row>
    <row r="6" spans="1:8" ht="32.1" customHeight="1">
      <c r="A6" s="2" t="s">
        <v>6</v>
      </c>
      <c r="B6" s="1" t="s">
        <v>7</v>
      </c>
      <c r="C6" s="1"/>
      <c r="D6" s="1"/>
      <c r="E6" s="1"/>
      <c r="F6" s="1"/>
      <c r="G6" s="1"/>
      <c r="H6" s="1"/>
    </row>
    <row r="7" spans="1:8" ht="32.1" customHeight="1">
      <c r="A7" s="2" t="s">
        <v>8</v>
      </c>
      <c r="B7" s="1" t="s">
        <v>9</v>
      </c>
      <c r="C7" s="1"/>
      <c r="D7" s="1"/>
      <c r="E7" s="1"/>
      <c r="F7" s="1"/>
      <c r="G7" s="1"/>
      <c r="H7" s="1"/>
    </row>
    <row r="8" spans="1:8" ht="32.1" customHeight="1">
      <c r="A8" s="2" t="s">
        <v>10</v>
      </c>
      <c r="B8" s="1" t="s">
        <v>11</v>
      </c>
      <c r="C8" s="1"/>
      <c r="D8" s="1"/>
      <c r="E8" s="1"/>
      <c r="F8" s="1"/>
      <c r="G8" s="1"/>
      <c r="H8" s="1"/>
    </row>
    <row r="9" spans="1:8" ht="32.1" customHeight="1">
      <c r="A9" s="2" t="s">
        <v>12</v>
      </c>
      <c r="B9" s="1" t="s">
        <v>13</v>
      </c>
      <c r="C9" s="1"/>
      <c r="D9" s="1"/>
      <c r="E9" s="1"/>
      <c r="F9" s="1"/>
      <c r="G9" s="1"/>
      <c r="H9" s="1"/>
    </row>
    <row r="10" spans="1:8" ht="32.1" customHeight="1">
      <c r="A10" s="2" t="s">
        <v>14</v>
      </c>
      <c r="B10" s="1" t="s">
        <v>15</v>
      </c>
      <c r="C10" s="1"/>
      <c r="D10" s="1"/>
      <c r="E10" s="1"/>
      <c r="F10" s="1"/>
      <c r="G10" s="1"/>
      <c r="H10" s="1"/>
    </row>
    <row r="11" spans="1:8" ht="32.1" customHeight="1">
      <c r="A11" s="2" t="s">
        <v>16</v>
      </c>
      <c r="B11" s="1" t="s">
        <v>17</v>
      </c>
      <c r="C11" s="1"/>
      <c r="D11" s="1"/>
      <c r="E11" s="1"/>
      <c r="F11" s="1"/>
      <c r="G11" s="1"/>
      <c r="H11" s="1"/>
    </row>
  </sheetData>
  <mergeCells count="2">
    <mergeCell ref="A2:H2"/>
    <mergeCell ref="A1:H1"/>
  </mergeCells>
  <pageMargins left="0.25" right="0.25" top="0.5" bottom="0.5" header="0.5" footer="0.5"/>
  <pageSetup fitToHeight="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1"/>
  <sheetViews>
    <sheetView showGridLines="0" workbookViewId="0">
      <pane ySplit="4" topLeftCell="A5" activePane="bottomLeft" state="frozen"/>
      <selection pane="bottomLeft"/>
    </sheetView>
  </sheetViews>
  <sheetFormatPr defaultRowHeight="15"/>
  <cols>
    <col min="1" max="1" width="34" customWidth="1"/>
    <col min="2" max="2" width="16" customWidth="1"/>
    <col min="3" max="3" width="15" customWidth="1"/>
    <col min="4" max="4" width="24" customWidth="1"/>
    <col min="5" max="5" width="16" customWidth="1"/>
    <col min="6" max="6" width="55" customWidth="1"/>
  </cols>
  <sheetData>
    <row r="1" spans="1:6" ht="30" customHeight="1">
      <c r="A1" s="16" t="s">
        <v>18</v>
      </c>
      <c r="B1" s="17"/>
      <c r="C1" s="17"/>
      <c r="D1" s="17"/>
      <c r="E1" s="17"/>
      <c r="F1" s="17"/>
    </row>
    <row r="2" spans="1:6" ht="24.95" customHeight="1">
      <c r="A2" s="15" t="s">
        <v>19</v>
      </c>
      <c r="B2" s="17"/>
      <c r="C2" s="17"/>
      <c r="D2" s="17"/>
      <c r="E2" s="17"/>
      <c r="F2" s="17"/>
    </row>
    <row r="3" spans="1:6">
      <c r="A3" s="1"/>
      <c r="B3" s="1"/>
      <c r="C3" s="1"/>
      <c r="D3" s="1"/>
      <c r="E3" s="1"/>
      <c r="F3" s="1"/>
    </row>
    <row r="4" spans="1:6" ht="30" customHeight="1">
      <c r="A4" s="3" t="s">
        <v>20</v>
      </c>
      <c r="B4" s="3" t="s">
        <v>21</v>
      </c>
      <c r="C4" s="3" t="s">
        <v>22</v>
      </c>
      <c r="D4" s="3" t="s">
        <v>23</v>
      </c>
      <c r="E4" s="3" t="s">
        <v>24</v>
      </c>
      <c r="F4" s="3" t="s">
        <v>25</v>
      </c>
    </row>
    <row r="5" spans="1:6">
      <c r="A5" s="1" t="s">
        <v>26</v>
      </c>
      <c r="B5" s="4">
        <v>8</v>
      </c>
      <c r="C5" s="1" t="s">
        <v>27</v>
      </c>
      <c r="D5" s="1" t="s">
        <v>28</v>
      </c>
      <c r="E5" s="5">
        <v>46274</v>
      </c>
      <c r="F5" s="1" t="s">
        <v>29</v>
      </c>
    </row>
    <row r="6" spans="1:6">
      <c r="A6" s="1" t="s">
        <v>30</v>
      </c>
      <c r="B6" s="6">
        <v>0.9</v>
      </c>
      <c r="C6" s="1" t="s">
        <v>31</v>
      </c>
      <c r="D6" s="1" t="s">
        <v>32</v>
      </c>
      <c r="E6" s="5">
        <v>46274</v>
      </c>
      <c r="F6" s="1" t="s">
        <v>33</v>
      </c>
    </row>
    <row r="7" spans="1:6">
      <c r="A7" s="1" t="s">
        <v>34</v>
      </c>
      <c r="B7" s="6">
        <v>0.85</v>
      </c>
      <c r="C7" s="1" t="s">
        <v>31</v>
      </c>
      <c r="D7" s="1" t="s">
        <v>35</v>
      </c>
      <c r="E7" s="5">
        <v>46274</v>
      </c>
      <c r="F7" s="1" t="s">
        <v>36</v>
      </c>
    </row>
    <row r="8" spans="1:6">
      <c r="A8" s="1" t="s">
        <v>37</v>
      </c>
      <c r="B8" s="6">
        <v>0.95</v>
      </c>
      <c r="C8" s="1" t="s">
        <v>31</v>
      </c>
      <c r="D8" s="1" t="s">
        <v>28</v>
      </c>
      <c r="E8" s="5">
        <v>46274</v>
      </c>
      <c r="F8" s="1" t="s">
        <v>38</v>
      </c>
    </row>
    <row r="9" spans="1:6">
      <c r="A9" s="1" t="s">
        <v>39</v>
      </c>
      <c r="B9" s="6">
        <v>0.1</v>
      </c>
      <c r="C9" s="1" t="s">
        <v>40</v>
      </c>
      <c r="D9" s="1" t="s">
        <v>41</v>
      </c>
      <c r="E9" s="5">
        <v>46274</v>
      </c>
      <c r="F9" s="1" t="s">
        <v>42</v>
      </c>
    </row>
    <row r="10" spans="1:6">
      <c r="A10" s="1" t="s">
        <v>43</v>
      </c>
      <c r="B10" s="4">
        <v>10</v>
      </c>
      <c r="C10" s="1" t="s">
        <v>44</v>
      </c>
      <c r="D10" s="1" t="s">
        <v>35</v>
      </c>
      <c r="E10" s="5">
        <v>46274</v>
      </c>
      <c r="F10" s="1" t="s">
        <v>45</v>
      </c>
    </row>
    <row r="11" spans="1:6">
      <c r="A11" s="1" t="s">
        <v>46</v>
      </c>
      <c r="B11" s="4">
        <v>5</v>
      </c>
      <c r="C11" s="1" t="s">
        <v>47</v>
      </c>
      <c r="D11" s="1" t="s">
        <v>48</v>
      </c>
      <c r="E11" s="5">
        <v>46274</v>
      </c>
      <c r="F11" s="1" t="s">
        <v>49</v>
      </c>
    </row>
  </sheetData>
  <mergeCells count="2">
    <mergeCell ref="A2:F2"/>
    <mergeCell ref="A1:F1"/>
  </mergeCells>
  <pageMargins left="0.25" right="0.25" top="0.5" bottom="0.5" header="0.5" footer="0.5"/>
  <pageSetup fitToHeight="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7"/>
  <sheetViews>
    <sheetView showGridLines="0" workbookViewId="0">
      <pane ySplit="4" topLeftCell="A5" activePane="bottomLeft" state="frozen"/>
      <selection pane="bottomLeft"/>
    </sheetView>
  </sheetViews>
  <sheetFormatPr defaultRowHeight="15"/>
  <cols>
    <col min="1" max="1" width="14" customWidth="1"/>
    <col min="2" max="2" width="30" customWidth="1"/>
    <col min="3" max="3" width="22" customWidth="1"/>
    <col min="4" max="4" width="20" customWidth="1"/>
    <col min="5" max="5" width="12" customWidth="1"/>
    <col min="6" max="6" width="42" customWidth="1"/>
    <col min="7" max="9" width="14" customWidth="1"/>
    <col min="10" max="11" width="16" customWidth="1"/>
    <col min="12" max="12" width="14" customWidth="1"/>
    <col min="13" max="13" width="24" customWidth="1"/>
    <col min="14" max="14" width="45" customWidth="1"/>
  </cols>
  <sheetData>
    <row r="1" spans="1:14" ht="30" customHeight="1">
      <c r="A1" s="16" t="s">
        <v>50</v>
      </c>
      <c r="B1" s="17"/>
      <c r="C1" s="17"/>
      <c r="D1" s="17"/>
      <c r="E1" s="17"/>
      <c r="F1" s="17"/>
      <c r="G1" s="17"/>
      <c r="H1" s="17"/>
      <c r="I1" s="17"/>
      <c r="J1" s="17"/>
      <c r="K1" s="17"/>
      <c r="L1" s="17"/>
      <c r="M1" s="17"/>
      <c r="N1" s="17"/>
    </row>
    <row r="2" spans="1:14" ht="24.95" customHeight="1">
      <c r="A2" s="15" t="s">
        <v>51</v>
      </c>
      <c r="B2" s="17"/>
      <c r="C2" s="17"/>
      <c r="D2" s="17"/>
      <c r="E2" s="17"/>
      <c r="F2" s="17"/>
      <c r="G2" s="17"/>
      <c r="H2" s="17"/>
      <c r="I2" s="17"/>
      <c r="J2" s="17"/>
      <c r="K2" s="17"/>
      <c r="L2" s="17"/>
      <c r="M2" s="17"/>
      <c r="N2" s="17"/>
    </row>
    <row r="3" spans="1:14">
      <c r="A3" s="1"/>
      <c r="B3" s="1"/>
      <c r="C3" s="1"/>
      <c r="D3" s="1"/>
      <c r="E3" s="1"/>
      <c r="F3" s="1"/>
      <c r="G3" s="1"/>
      <c r="H3" s="1"/>
      <c r="I3" s="1"/>
      <c r="J3" s="1"/>
      <c r="K3" s="1"/>
      <c r="L3" s="1"/>
      <c r="M3" s="1"/>
      <c r="N3" s="1"/>
    </row>
    <row r="4" spans="1:14" ht="30" customHeight="1">
      <c r="A4" s="3" t="s">
        <v>52</v>
      </c>
      <c r="B4" s="3" t="s">
        <v>53</v>
      </c>
      <c r="C4" s="3" t="s">
        <v>54</v>
      </c>
      <c r="D4" s="3" t="s">
        <v>55</v>
      </c>
      <c r="E4" s="3" t="s">
        <v>56</v>
      </c>
      <c r="F4" s="3" t="s">
        <v>57</v>
      </c>
      <c r="G4" s="3" t="s">
        <v>58</v>
      </c>
      <c r="H4" s="3" t="s">
        <v>59</v>
      </c>
      <c r="I4" s="3" t="s">
        <v>60</v>
      </c>
      <c r="J4" s="3" t="s">
        <v>61</v>
      </c>
      <c r="K4" s="3" t="s">
        <v>62</v>
      </c>
      <c r="L4" s="3" t="s">
        <v>63</v>
      </c>
      <c r="M4" s="3" t="s">
        <v>64</v>
      </c>
      <c r="N4" s="3" t="s">
        <v>25</v>
      </c>
    </row>
    <row r="5" spans="1:14">
      <c r="A5" s="4" t="s">
        <v>65</v>
      </c>
      <c r="B5" s="4" t="s">
        <v>66</v>
      </c>
      <c r="C5" s="4" t="s">
        <v>67</v>
      </c>
      <c r="D5" s="4" t="s">
        <v>68</v>
      </c>
      <c r="E5" s="4" t="s">
        <v>69</v>
      </c>
      <c r="F5" s="4" t="s">
        <v>70</v>
      </c>
      <c r="G5" s="7">
        <v>46296</v>
      </c>
      <c r="H5" s="7">
        <v>46477</v>
      </c>
      <c r="I5" s="4">
        <v>88</v>
      </c>
      <c r="J5" s="4" t="s">
        <v>71</v>
      </c>
      <c r="K5" s="8">
        <v>450000</v>
      </c>
      <c r="L5" s="6">
        <v>0.8</v>
      </c>
      <c r="M5" s="4" t="s">
        <v>72</v>
      </c>
      <c r="N5" s="4" t="s">
        <v>73</v>
      </c>
    </row>
    <row r="6" spans="1:14">
      <c r="A6" s="4" t="s">
        <v>74</v>
      </c>
      <c r="B6" s="4" t="s">
        <v>75</v>
      </c>
      <c r="C6" s="4" t="s">
        <v>76</v>
      </c>
      <c r="D6" s="4" t="s">
        <v>77</v>
      </c>
      <c r="E6" s="4" t="s">
        <v>78</v>
      </c>
      <c r="F6" s="4" t="s">
        <v>79</v>
      </c>
      <c r="G6" s="7">
        <v>46280</v>
      </c>
      <c r="H6" s="7">
        <v>46371</v>
      </c>
      <c r="I6" s="4">
        <v>96</v>
      </c>
      <c r="J6" s="4" t="s">
        <v>80</v>
      </c>
      <c r="K6" s="8">
        <v>225000</v>
      </c>
      <c r="L6" s="6">
        <v>0.9</v>
      </c>
      <c r="M6" s="4" t="s">
        <v>81</v>
      </c>
      <c r="N6" s="4" t="s">
        <v>73</v>
      </c>
    </row>
    <row r="7" spans="1:14">
      <c r="A7" s="4" t="s">
        <v>82</v>
      </c>
      <c r="B7" s="4" t="s">
        <v>83</v>
      </c>
      <c r="C7" s="4" t="s">
        <v>84</v>
      </c>
      <c r="D7" s="4" t="s">
        <v>85</v>
      </c>
      <c r="E7" s="4" t="s">
        <v>69</v>
      </c>
      <c r="F7" s="4" t="s">
        <v>86</v>
      </c>
      <c r="G7" s="7">
        <v>46327</v>
      </c>
      <c r="H7" s="7">
        <v>46446</v>
      </c>
      <c r="I7" s="4">
        <v>72</v>
      </c>
      <c r="J7" s="4" t="s">
        <v>87</v>
      </c>
      <c r="K7" s="8">
        <v>180000</v>
      </c>
      <c r="L7" s="6">
        <v>0.6</v>
      </c>
      <c r="M7" s="4" t="s">
        <v>88</v>
      </c>
      <c r="N7" s="4" t="s">
        <v>73</v>
      </c>
    </row>
  </sheetData>
  <mergeCells count="2">
    <mergeCell ref="A2:N2"/>
    <mergeCell ref="A1:N1"/>
  </mergeCells>
  <pageMargins left="0.25" right="0.25" top="0.5" bottom="0.5" header="0.5" footer="0.5"/>
  <pageSetup fitToHeight="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8"/>
  <sheetViews>
    <sheetView showGridLines="0" workbookViewId="0">
      <pane ySplit="4" topLeftCell="A5" activePane="bottomLeft" state="frozen"/>
      <selection pane="bottomLeft"/>
    </sheetView>
  </sheetViews>
  <sheetFormatPr defaultRowHeight="15"/>
  <cols>
    <col min="1" max="1" width="13" customWidth="1"/>
    <col min="2" max="2" width="24" customWidth="1"/>
    <col min="3" max="3" width="22" customWidth="1"/>
    <col min="4" max="4" width="24" customWidth="1"/>
    <col min="5" max="5" width="13" customWidth="1"/>
    <col min="6" max="7" width="11" customWidth="1"/>
    <col min="8" max="8" width="14" customWidth="1"/>
    <col min="9" max="9" width="10" customWidth="1"/>
    <col min="10" max="10" width="12" customWidth="1"/>
    <col min="11" max="11" width="15" customWidth="1"/>
    <col min="12" max="12" width="16" customWidth="1"/>
    <col min="13" max="13" width="14" customWidth="1"/>
    <col min="14" max="14" width="12" customWidth="1"/>
    <col min="15" max="15" width="10" customWidth="1"/>
    <col min="16" max="16" width="18" customWidth="1"/>
    <col min="17" max="17" width="15" customWidth="1"/>
    <col min="18" max="18" width="11" customWidth="1"/>
    <col min="19" max="19" width="14" customWidth="1"/>
    <col min="20" max="20" width="18" customWidth="1"/>
  </cols>
  <sheetData>
    <row r="1" spans="1:20" ht="30" customHeight="1">
      <c r="A1" s="16" t="s">
        <v>89</v>
      </c>
      <c r="B1" s="17"/>
      <c r="C1" s="17"/>
      <c r="D1" s="17"/>
      <c r="E1" s="17"/>
      <c r="F1" s="17"/>
      <c r="G1" s="17"/>
      <c r="H1" s="17"/>
      <c r="I1" s="17"/>
      <c r="J1" s="17"/>
      <c r="K1" s="17"/>
      <c r="L1" s="17"/>
      <c r="M1" s="17"/>
      <c r="N1" s="17"/>
      <c r="O1" s="17"/>
      <c r="P1" s="17"/>
      <c r="Q1" s="17"/>
      <c r="R1" s="17"/>
      <c r="S1" s="17"/>
      <c r="T1" s="17"/>
    </row>
    <row r="2" spans="1:20" ht="24.95" customHeight="1">
      <c r="A2" s="15" t="s">
        <v>90</v>
      </c>
      <c r="B2" s="17"/>
      <c r="C2" s="17"/>
      <c r="D2" s="17"/>
      <c r="E2" s="17"/>
      <c r="F2" s="17"/>
      <c r="G2" s="17"/>
      <c r="H2" s="17"/>
      <c r="I2" s="17"/>
      <c r="J2" s="17"/>
      <c r="K2" s="17"/>
      <c r="L2" s="17"/>
      <c r="M2" s="17"/>
      <c r="N2" s="17"/>
      <c r="O2" s="17"/>
      <c r="P2" s="17"/>
      <c r="Q2" s="17"/>
      <c r="R2" s="17"/>
      <c r="S2" s="17"/>
      <c r="T2" s="17"/>
    </row>
    <row r="3" spans="1:20">
      <c r="A3" s="1"/>
      <c r="B3" s="1"/>
      <c r="C3" s="1"/>
      <c r="D3" s="1"/>
      <c r="E3" s="1"/>
      <c r="F3" s="1"/>
      <c r="G3" s="1"/>
      <c r="H3" s="1"/>
      <c r="I3" s="1"/>
      <c r="J3" s="1"/>
      <c r="K3" s="1"/>
      <c r="L3" s="1"/>
      <c r="M3" s="1"/>
      <c r="N3" s="1"/>
      <c r="O3" s="1"/>
      <c r="P3" s="1"/>
      <c r="Q3" s="1"/>
      <c r="R3" s="1"/>
      <c r="S3" s="1"/>
      <c r="T3" s="1"/>
    </row>
    <row r="4" spans="1:20" ht="30" customHeight="1">
      <c r="A4" s="3" t="s">
        <v>91</v>
      </c>
      <c r="B4" s="3" t="s">
        <v>92</v>
      </c>
      <c r="C4" s="3" t="s">
        <v>93</v>
      </c>
      <c r="D4" s="3" t="s">
        <v>94</v>
      </c>
      <c r="E4" s="3" t="s">
        <v>95</v>
      </c>
      <c r="F4" s="3" t="s">
        <v>96</v>
      </c>
      <c r="G4" s="3" t="s">
        <v>97</v>
      </c>
      <c r="H4" s="3" t="s">
        <v>98</v>
      </c>
      <c r="I4" s="3" t="s">
        <v>99</v>
      </c>
      <c r="J4" s="3" t="s">
        <v>100</v>
      </c>
      <c r="K4" s="3" t="s">
        <v>101</v>
      </c>
      <c r="L4" s="3" t="s">
        <v>102</v>
      </c>
      <c r="M4" s="3" t="s">
        <v>103</v>
      </c>
      <c r="N4" s="3" t="s">
        <v>104</v>
      </c>
      <c r="O4" s="3" t="s">
        <v>105</v>
      </c>
      <c r="P4" s="3" t="s">
        <v>106</v>
      </c>
      <c r="Q4" s="3" t="s">
        <v>107</v>
      </c>
      <c r="R4" s="3" t="s">
        <v>108</v>
      </c>
      <c r="S4" s="3" t="s">
        <v>109</v>
      </c>
      <c r="T4" s="3" t="s">
        <v>110</v>
      </c>
    </row>
    <row r="5" spans="1:20">
      <c r="A5" s="4" t="s">
        <v>111</v>
      </c>
      <c r="B5" s="4" t="s">
        <v>112</v>
      </c>
      <c r="C5" s="4" t="s">
        <v>113</v>
      </c>
      <c r="D5" s="4" t="s">
        <v>114</v>
      </c>
      <c r="E5" s="4" t="s">
        <v>115</v>
      </c>
      <c r="F5" s="4">
        <v>22</v>
      </c>
      <c r="G5" s="4">
        <v>8</v>
      </c>
      <c r="H5" s="9">
        <f>F5*G5</f>
        <v>176</v>
      </c>
      <c r="I5" s="10">
        <v>8</v>
      </c>
      <c r="J5" s="10">
        <v>56</v>
      </c>
      <c r="K5" s="10">
        <v>16</v>
      </c>
      <c r="L5" s="10">
        <v>8</v>
      </c>
      <c r="M5" s="9">
        <f>MAX(0,H5-SUM(I5:L5))</f>
        <v>88</v>
      </c>
      <c r="N5" s="6">
        <v>0.95</v>
      </c>
      <c r="O5" s="6">
        <v>0.8</v>
      </c>
      <c r="P5" s="6">
        <v>0.95</v>
      </c>
      <c r="Q5" s="9">
        <f>M5*N5*O5*P5</f>
        <v>63.535999999999994</v>
      </c>
      <c r="R5" s="6">
        <v>0.1</v>
      </c>
      <c r="S5" s="9">
        <f>Q5*R5</f>
        <v>6.3536000000000001</v>
      </c>
      <c r="T5" s="9">
        <f>MAX(0,Q5-S5)</f>
        <v>57.182399999999994</v>
      </c>
    </row>
    <row r="6" spans="1:20">
      <c r="A6" s="4" t="s">
        <v>116</v>
      </c>
      <c r="B6" s="4" t="s">
        <v>117</v>
      </c>
      <c r="C6" s="4" t="s">
        <v>118</v>
      </c>
      <c r="D6" s="4" t="s">
        <v>119</v>
      </c>
      <c r="E6" s="4" t="s">
        <v>115</v>
      </c>
      <c r="F6" s="4">
        <v>22</v>
      </c>
      <c r="G6" s="4">
        <v>8</v>
      </c>
      <c r="H6" s="9">
        <f>F6*G6</f>
        <v>176</v>
      </c>
      <c r="I6" s="10">
        <v>8</v>
      </c>
      <c r="J6" s="10">
        <v>72</v>
      </c>
      <c r="K6" s="10">
        <v>16</v>
      </c>
      <c r="L6" s="10">
        <v>0</v>
      </c>
      <c r="M6" s="9">
        <f>MAX(0,H6-SUM(I6:L6))</f>
        <v>80</v>
      </c>
      <c r="N6" s="6">
        <v>0.9</v>
      </c>
      <c r="O6" s="6">
        <v>0.85</v>
      </c>
      <c r="P6" s="6">
        <v>0.95</v>
      </c>
      <c r="Q6" s="9">
        <f>M6*N6*O6*P6</f>
        <v>58.139999999999993</v>
      </c>
      <c r="R6" s="6">
        <v>0.15</v>
      </c>
      <c r="S6" s="9">
        <f>Q6*R6</f>
        <v>8.7209999999999983</v>
      </c>
      <c r="T6" s="9">
        <f>MAX(0,Q6-S6)</f>
        <v>49.418999999999997</v>
      </c>
    </row>
    <row r="7" spans="1:20">
      <c r="A7" s="4" t="s">
        <v>120</v>
      </c>
      <c r="B7" s="4" t="s">
        <v>121</v>
      </c>
      <c r="C7" s="4" t="s">
        <v>122</v>
      </c>
      <c r="D7" s="4" t="s">
        <v>123</v>
      </c>
      <c r="E7" s="4" t="s">
        <v>115</v>
      </c>
      <c r="F7" s="4">
        <v>22</v>
      </c>
      <c r="G7" s="4">
        <v>8</v>
      </c>
      <c r="H7" s="9">
        <f>F7*G7</f>
        <v>176</v>
      </c>
      <c r="I7" s="10">
        <v>16</v>
      </c>
      <c r="J7" s="10">
        <v>88</v>
      </c>
      <c r="K7" s="10">
        <v>16</v>
      </c>
      <c r="L7" s="10">
        <v>0</v>
      </c>
      <c r="M7" s="9">
        <f>MAX(0,H7-SUM(I7:L7))</f>
        <v>56</v>
      </c>
      <c r="N7" s="6">
        <v>0.85</v>
      </c>
      <c r="O7" s="6">
        <v>0.8</v>
      </c>
      <c r="P7" s="6">
        <v>0.9</v>
      </c>
      <c r="Q7" s="9">
        <f>M7*N7*O7*P7</f>
        <v>34.272000000000006</v>
      </c>
      <c r="R7" s="6">
        <v>0.1</v>
      </c>
      <c r="S7" s="9">
        <f>Q7*R7</f>
        <v>3.4272000000000009</v>
      </c>
      <c r="T7" s="9">
        <f>MAX(0,Q7-S7)</f>
        <v>30.844800000000006</v>
      </c>
    </row>
    <row r="8" spans="1:20">
      <c r="A8" s="4" t="s">
        <v>124</v>
      </c>
      <c r="B8" s="4" t="s">
        <v>125</v>
      </c>
      <c r="C8" s="4" t="s">
        <v>126</v>
      </c>
      <c r="D8" s="4" t="s">
        <v>127</v>
      </c>
      <c r="E8" s="4" t="s">
        <v>115</v>
      </c>
      <c r="F8" s="4">
        <v>22</v>
      </c>
      <c r="G8" s="4">
        <v>8</v>
      </c>
      <c r="H8" s="9">
        <f>F8*G8</f>
        <v>176</v>
      </c>
      <c r="I8" s="10">
        <v>8</v>
      </c>
      <c r="J8" s="10">
        <v>40</v>
      </c>
      <c r="K8" s="10">
        <v>16</v>
      </c>
      <c r="L8" s="10">
        <v>0</v>
      </c>
      <c r="M8" s="9">
        <f>MAX(0,H8-SUM(I8:L8))</f>
        <v>112</v>
      </c>
      <c r="N8" s="6">
        <v>0.95</v>
      </c>
      <c r="O8" s="6">
        <v>0.9</v>
      </c>
      <c r="P8" s="6">
        <v>0.95</v>
      </c>
      <c r="Q8" s="9">
        <f>M8*N8*O8*P8</f>
        <v>90.971999999999994</v>
      </c>
      <c r="R8" s="6">
        <v>0.1</v>
      </c>
      <c r="S8" s="9">
        <f>Q8*R8</f>
        <v>9.0971999999999991</v>
      </c>
      <c r="T8" s="9">
        <f>MAX(0,Q8-S8)</f>
        <v>81.874799999999993</v>
      </c>
    </row>
  </sheetData>
  <mergeCells count="2">
    <mergeCell ref="A1:T1"/>
    <mergeCell ref="A2:T2"/>
  </mergeCells>
  <pageMargins left="0.25" right="0.25" top="0.5" bottom="0.5" header="0.5" footer="0.5"/>
  <pageSetup fitToHeight="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8"/>
  <sheetViews>
    <sheetView showGridLines="0" workbookViewId="0">
      <pane ySplit="4" topLeftCell="A5" activePane="bottomLeft" state="frozen"/>
      <selection pane="bottomLeft"/>
    </sheetView>
  </sheetViews>
  <sheetFormatPr defaultRowHeight="15"/>
  <cols>
    <col min="1" max="1" width="14" customWidth="1"/>
    <col min="2" max="2" width="24" customWidth="1"/>
    <col min="3" max="3" width="25" customWidth="1"/>
    <col min="4" max="4" width="16" customWidth="1"/>
    <col min="5" max="5" width="20" customWidth="1"/>
    <col min="6" max="6" width="22" customWidth="1"/>
    <col min="7" max="7" width="20" customWidth="1"/>
    <col min="8" max="8" width="16" customWidth="1"/>
    <col min="9" max="9" width="35" customWidth="1"/>
    <col min="10" max="10" width="40" customWidth="1"/>
  </cols>
  <sheetData>
    <row r="1" spans="1:10" ht="30" customHeight="1">
      <c r="A1" s="16" t="s">
        <v>128</v>
      </c>
      <c r="B1" s="17"/>
      <c r="C1" s="17"/>
      <c r="D1" s="17"/>
      <c r="E1" s="17"/>
      <c r="F1" s="17"/>
      <c r="G1" s="17"/>
      <c r="H1" s="17"/>
      <c r="I1" s="17"/>
      <c r="J1" s="17"/>
    </row>
    <row r="2" spans="1:10" ht="24.95" customHeight="1">
      <c r="A2" s="15" t="s">
        <v>129</v>
      </c>
      <c r="B2" s="17"/>
      <c r="C2" s="17"/>
      <c r="D2" s="17"/>
      <c r="E2" s="17"/>
      <c r="F2" s="17"/>
      <c r="G2" s="17"/>
      <c r="H2" s="17"/>
      <c r="I2" s="17"/>
      <c r="J2" s="17"/>
    </row>
    <row r="3" spans="1:10">
      <c r="A3" s="1"/>
      <c r="B3" s="1"/>
      <c r="C3" s="1"/>
      <c r="D3" s="1"/>
      <c r="E3" s="1"/>
      <c r="F3" s="1"/>
      <c r="G3" s="1"/>
      <c r="H3" s="1"/>
      <c r="I3" s="1"/>
      <c r="J3" s="1"/>
    </row>
    <row r="4" spans="1:10" ht="30" customHeight="1">
      <c r="A4" s="3" t="s">
        <v>91</v>
      </c>
      <c r="B4" s="3" t="s">
        <v>92</v>
      </c>
      <c r="C4" s="3" t="s">
        <v>130</v>
      </c>
      <c r="D4" s="3" t="s">
        <v>131</v>
      </c>
      <c r="E4" s="3" t="s">
        <v>132</v>
      </c>
      <c r="F4" s="3" t="s">
        <v>133</v>
      </c>
      <c r="G4" s="3" t="s">
        <v>134</v>
      </c>
      <c r="H4" s="3" t="s">
        <v>135</v>
      </c>
      <c r="I4" s="3" t="s">
        <v>136</v>
      </c>
      <c r="J4" s="3" t="s">
        <v>25</v>
      </c>
    </row>
    <row r="5" spans="1:10">
      <c r="A5" s="4" t="s">
        <v>111</v>
      </c>
      <c r="B5" s="4" t="s">
        <v>112</v>
      </c>
      <c r="C5" s="4" t="s">
        <v>114</v>
      </c>
      <c r="D5" s="4">
        <v>5</v>
      </c>
      <c r="E5" s="4">
        <v>5</v>
      </c>
      <c r="F5" s="4" t="s">
        <v>78</v>
      </c>
      <c r="G5" s="4" t="s">
        <v>78</v>
      </c>
      <c r="H5" s="4" t="s">
        <v>115</v>
      </c>
      <c r="I5" s="4" t="s">
        <v>137</v>
      </c>
      <c r="J5" s="4" t="s">
        <v>138</v>
      </c>
    </row>
    <row r="6" spans="1:10">
      <c r="A6" s="4" t="s">
        <v>116</v>
      </c>
      <c r="B6" s="4" t="s">
        <v>117</v>
      </c>
      <c r="C6" s="4" t="s">
        <v>119</v>
      </c>
      <c r="D6" s="4">
        <v>4</v>
      </c>
      <c r="E6" s="4">
        <v>4</v>
      </c>
      <c r="F6" s="4" t="s">
        <v>78</v>
      </c>
      <c r="G6" s="4" t="s">
        <v>78</v>
      </c>
      <c r="H6" s="4" t="s">
        <v>115</v>
      </c>
      <c r="I6" s="4" t="s">
        <v>139</v>
      </c>
      <c r="J6" s="4" t="s">
        <v>140</v>
      </c>
    </row>
    <row r="7" spans="1:10">
      <c r="A7" s="4" t="s">
        <v>120</v>
      </c>
      <c r="B7" s="4" t="s">
        <v>121</v>
      </c>
      <c r="C7" s="4" t="s">
        <v>123</v>
      </c>
      <c r="D7" s="4">
        <v>4</v>
      </c>
      <c r="E7" s="4">
        <v>5</v>
      </c>
      <c r="F7" s="4" t="s">
        <v>78</v>
      </c>
      <c r="G7" s="4" t="s">
        <v>78</v>
      </c>
      <c r="H7" s="4" t="s">
        <v>115</v>
      </c>
      <c r="I7" s="4" t="s">
        <v>141</v>
      </c>
      <c r="J7" s="4" t="s">
        <v>142</v>
      </c>
    </row>
    <row r="8" spans="1:10">
      <c r="A8" s="4" t="s">
        <v>124</v>
      </c>
      <c r="B8" s="4" t="s">
        <v>125</v>
      </c>
      <c r="C8" s="4" t="s">
        <v>127</v>
      </c>
      <c r="D8" s="4">
        <v>4</v>
      </c>
      <c r="E8" s="4">
        <v>4</v>
      </c>
      <c r="F8" s="4" t="s">
        <v>78</v>
      </c>
      <c r="G8" s="4" t="s">
        <v>69</v>
      </c>
      <c r="H8" s="4" t="s">
        <v>115</v>
      </c>
      <c r="I8" s="4" t="s">
        <v>143</v>
      </c>
      <c r="J8" s="4" t="s">
        <v>144</v>
      </c>
    </row>
  </sheetData>
  <mergeCells count="2">
    <mergeCell ref="A1:J1"/>
    <mergeCell ref="A2:J2"/>
  </mergeCells>
  <pageMargins left="0.25" right="0.25" top="0.5" bottom="0.5" header="0.5" footer="0.5"/>
  <pageSetup fitToHeight="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8"/>
  <sheetViews>
    <sheetView showGridLines="0" workbookViewId="0">
      <pane ySplit="4" topLeftCell="A5" activePane="bottomLeft" state="frozen"/>
      <selection pane="bottomLeft"/>
    </sheetView>
  </sheetViews>
  <sheetFormatPr defaultRowHeight="15"/>
  <cols>
    <col min="1" max="1" width="14" customWidth="1"/>
    <col min="2" max="2" width="28" customWidth="1"/>
    <col min="3" max="4" width="24" customWidth="1"/>
    <col min="5" max="5" width="22" customWidth="1"/>
    <col min="6" max="6" width="13" customWidth="1"/>
    <col min="7" max="7" width="16" customWidth="1"/>
    <col min="8" max="8" width="14" customWidth="1"/>
    <col min="9" max="9" width="18" customWidth="1"/>
    <col min="10" max="10" width="14" customWidth="1"/>
    <col min="11" max="11" width="40" customWidth="1"/>
  </cols>
  <sheetData>
    <row r="1" spans="1:11" ht="30" customHeight="1">
      <c r="A1" s="16" t="s">
        <v>145</v>
      </c>
      <c r="B1" s="17"/>
      <c r="C1" s="17"/>
      <c r="D1" s="17"/>
      <c r="E1" s="17"/>
      <c r="F1" s="17"/>
      <c r="G1" s="17"/>
      <c r="H1" s="17"/>
      <c r="I1" s="17"/>
      <c r="J1" s="17"/>
      <c r="K1" s="17"/>
    </row>
    <row r="2" spans="1:11" ht="24.95" customHeight="1">
      <c r="A2" s="15" t="s">
        <v>146</v>
      </c>
      <c r="B2" s="17"/>
      <c r="C2" s="17"/>
      <c r="D2" s="17"/>
      <c r="E2" s="17"/>
      <c r="F2" s="17"/>
      <c r="G2" s="17"/>
      <c r="H2" s="17"/>
      <c r="I2" s="17"/>
      <c r="J2" s="17"/>
      <c r="K2" s="17"/>
    </row>
    <row r="3" spans="1:11">
      <c r="A3" s="1"/>
      <c r="B3" s="1"/>
      <c r="C3" s="1"/>
      <c r="D3" s="1"/>
      <c r="E3" s="1"/>
      <c r="F3" s="1"/>
      <c r="G3" s="1"/>
      <c r="H3" s="1"/>
      <c r="I3" s="1"/>
      <c r="J3" s="1"/>
      <c r="K3" s="1"/>
    </row>
    <row r="4" spans="1:11" ht="30" customHeight="1">
      <c r="A4" s="3" t="s">
        <v>52</v>
      </c>
      <c r="B4" s="3" t="s">
        <v>53</v>
      </c>
      <c r="C4" s="3" t="s">
        <v>147</v>
      </c>
      <c r="D4" s="3" t="s">
        <v>130</v>
      </c>
      <c r="E4" s="3" t="s">
        <v>93</v>
      </c>
      <c r="F4" s="3" t="s">
        <v>95</v>
      </c>
      <c r="G4" s="3" t="s">
        <v>148</v>
      </c>
      <c r="H4" s="3" t="s">
        <v>149</v>
      </c>
      <c r="I4" s="3" t="s">
        <v>150</v>
      </c>
      <c r="J4" s="3" t="s">
        <v>60</v>
      </c>
      <c r="K4" s="3" t="s">
        <v>25</v>
      </c>
    </row>
    <row r="5" spans="1:11">
      <c r="A5" s="4" t="s">
        <v>65</v>
      </c>
      <c r="B5" s="4" t="s">
        <v>66</v>
      </c>
      <c r="C5" s="4" t="s">
        <v>72</v>
      </c>
      <c r="D5" s="4" t="s">
        <v>114</v>
      </c>
      <c r="E5" s="4" t="s">
        <v>113</v>
      </c>
      <c r="F5" s="4" t="s">
        <v>115</v>
      </c>
      <c r="G5" s="4">
        <v>80</v>
      </c>
      <c r="H5" s="6">
        <v>0.8</v>
      </c>
      <c r="I5" s="4" t="s">
        <v>78</v>
      </c>
      <c r="J5" s="4">
        <v>88</v>
      </c>
      <c r="K5" s="4" t="s">
        <v>151</v>
      </c>
    </row>
    <row r="6" spans="1:11">
      <c r="A6" s="4" t="s">
        <v>65</v>
      </c>
      <c r="B6" s="4" t="s">
        <v>66</v>
      </c>
      <c r="C6" s="4" t="s">
        <v>72</v>
      </c>
      <c r="D6" s="4" t="s">
        <v>127</v>
      </c>
      <c r="E6" s="4" t="s">
        <v>126</v>
      </c>
      <c r="F6" s="4" t="s">
        <v>115</v>
      </c>
      <c r="G6" s="4">
        <v>140</v>
      </c>
      <c r="H6" s="6">
        <v>0.75</v>
      </c>
      <c r="I6" s="4" t="s">
        <v>78</v>
      </c>
      <c r="J6" s="4">
        <v>88</v>
      </c>
      <c r="K6" s="4" t="s">
        <v>151</v>
      </c>
    </row>
    <row r="7" spans="1:11">
      <c r="A7" s="4" t="s">
        <v>74</v>
      </c>
      <c r="B7" s="4" t="s">
        <v>75</v>
      </c>
      <c r="C7" s="4" t="s">
        <v>81</v>
      </c>
      <c r="D7" s="4" t="s">
        <v>119</v>
      </c>
      <c r="E7" s="4" t="s">
        <v>118</v>
      </c>
      <c r="F7" s="4" t="s">
        <v>115</v>
      </c>
      <c r="G7" s="4">
        <v>75</v>
      </c>
      <c r="H7" s="6">
        <v>0.9</v>
      </c>
      <c r="I7" s="4" t="s">
        <v>78</v>
      </c>
      <c r="J7" s="4">
        <v>96</v>
      </c>
      <c r="K7" s="4" t="s">
        <v>151</v>
      </c>
    </row>
    <row r="8" spans="1:11">
      <c r="A8" s="4" t="s">
        <v>74</v>
      </c>
      <c r="B8" s="4" t="s">
        <v>75</v>
      </c>
      <c r="C8" s="4" t="s">
        <v>81</v>
      </c>
      <c r="D8" s="4" t="s">
        <v>123</v>
      </c>
      <c r="E8" s="4" t="s">
        <v>122</v>
      </c>
      <c r="F8" s="4" t="s">
        <v>115</v>
      </c>
      <c r="G8" s="4">
        <v>65</v>
      </c>
      <c r="H8" s="6">
        <v>0.85</v>
      </c>
      <c r="I8" s="4" t="s">
        <v>69</v>
      </c>
      <c r="J8" s="4">
        <v>96</v>
      </c>
      <c r="K8" s="4" t="s">
        <v>152</v>
      </c>
    </row>
  </sheetData>
  <mergeCells count="2">
    <mergeCell ref="A2:K2"/>
    <mergeCell ref="A1:K1"/>
  </mergeCells>
  <pageMargins left="0.25" right="0.25" top="0.5" bottom="0.5" header="0.5" footer="0.5"/>
  <pageSetup fitToHeight="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8"/>
  <sheetViews>
    <sheetView showGridLines="0" workbookViewId="0">
      <pane ySplit="4" topLeftCell="A5" activePane="bottomLeft" state="frozen"/>
      <selection pane="bottomLeft"/>
    </sheetView>
  </sheetViews>
  <sheetFormatPr defaultRowHeight="15"/>
  <cols>
    <col min="1" max="1" width="14" customWidth="1"/>
    <col min="2" max="2" width="25" customWidth="1"/>
    <col min="3" max="3" width="22" customWidth="1"/>
    <col min="4" max="4" width="18" customWidth="1"/>
    <col min="5" max="5" width="14" customWidth="1"/>
    <col min="6" max="6" width="20" customWidth="1"/>
    <col min="7" max="7" width="16" customWidth="1"/>
    <col min="8" max="8" width="20" customWidth="1"/>
    <col min="9" max="9" width="40" customWidth="1"/>
    <col min="10" max="10" width="24" customWidth="1"/>
  </cols>
  <sheetData>
    <row r="1" spans="1:10" ht="30" customHeight="1">
      <c r="A1" s="16" t="s">
        <v>153</v>
      </c>
      <c r="B1" s="17"/>
      <c r="C1" s="17"/>
      <c r="D1" s="17"/>
      <c r="E1" s="17"/>
      <c r="F1" s="17"/>
      <c r="G1" s="17"/>
      <c r="H1" s="17"/>
      <c r="I1" s="17"/>
      <c r="J1" s="17"/>
    </row>
    <row r="2" spans="1:10" ht="24.95" customHeight="1">
      <c r="A2" s="15" t="s">
        <v>154</v>
      </c>
      <c r="B2" s="17"/>
      <c r="C2" s="17"/>
      <c r="D2" s="17"/>
      <c r="E2" s="17"/>
      <c r="F2" s="17"/>
      <c r="G2" s="17"/>
      <c r="H2" s="17"/>
      <c r="I2" s="17"/>
      <c r="J2" s="17"/>
    </row>
    <row r="3" spans="1:10">
      <c r="A3" s="1"/>
      <c r="B3" s="1"/>
      <c r="C3" s="1"/>
      <c r="D3" s="1"/>
      <c r="E3" s="1"/>
      <c r="F3" s="1"/>
      <c r="G3" s="1"/>
      <c r="H3" s="1"/>
      <c r="I3" s="1"/>
      <c r="J3" s="1"/>
    </row>
    <row r="4" spans="1:10" ht="30" customHeight="1">
      <c r="A4" s="3" t="s">
        <v>95</v>
      </c>
      <c r="B4" s="3" t="s">
        <v>130</v>
      </c>
      <c r="C4" s="3" t="s">
        <v>155</v>
      </c>
      <c r="D4" s="3" t="s">
        <v>156</v>
      </c>
      <c r="E4" s="3" t="s">
        <v>157</v>
      </c>
      <c r="F4" s="3" t="s">
        <v>158</v>
      </c>
      <c r="G4" s="3" t="s">
        <v>61</v>
      </c>
      <c r="H4" s="3" t="s">
        <v>159</v>
      </c>
      <c r="I4" s="3" t="s">
        <v>160</v>
      </c>
      <c r="J4" s="3" t="s">
        <v>161</v>
      </c>
    </row>
    <row r="5" spans="1:10">
      <c r="A5" s="4" t="s">
        <v>115</v>
      </c>
      <c r="B5" s="4" t="s">
        <v>114</v>
      </c>
      <c r="C5" s="1">
        <f>SUMIFS('Resource Capacity'!$T$5:$T$200,'Resource Capacity'!$E$5:$E$200,$A5,'Resource Capacity'!$D$5:$D$200,$B5)</f>
        <v>57.182399999999994</v>
      </c>
      <c r="D5" s="1">
        <f>SUMIFS('Demand Profile'!$G$5:$G$200,'Demand Profile'!$F$5:$F$200,$A5,'Demand Profile'!$D$5:$D$200,$B5)</f>
        <v>80</v>
      </c>
      <c r="E5" s="1">
        <f>C5-D5</f>
        <v>-22.817600000000006</v>
      </c>
      <c r="F5" s="11">
        <f>IFERROR(D5/C5,0)</f>
        <v>1.3990318699459976</v>
      </c>
      <c r="G5" s="1" t="str">
        <f>IF(E5&lt;0,"SHORTFALL",IF(F5&gt;0.9,"PRESSURE","BALANCED"))</f>
        <v>SHORTFALL</v>
      </c>
      <c r="H5" s="1" t="str">
        <f>IF(F5=MAX($F$5:$F$8),"Yes","No")</f>
        <v>No</v>
      </c>
      <c r="I5" s="1" t="str">
        <f>IF(E5&lt;0,"Develop scenario and trade-off decision","Monitor")</f>
        <v>Develop scenario and trade-off decision</v>
      </c>
      <c r="J5" s="1" t="s">
        <v>41</v>
      </c>
    </row>
    <row r="6" spans="1:10">
      <c r="A6" s="4" t="s">
        <v>115</v>
      </c>
      <c r="B6" s="4" t="s">
        <v>119</v>
      </c>
      <c r="C6" s="1">
        <f>SUMIFS('Resource Capacity'!$T$5:$T$200,'Resource Capacity'!$E$5:$E$200,$A6,'Resource Capacity'!$D$5:$D$200,$B6)</f>
        <v>49.418999999999997</v>
      </c>
      <c r="D6" s="1">
        <f>SUMIFS('Demand Profile'!$G$5:$G$200,'Demand Profile'!$F$5:$F$200,$A6,'Demand Profile'!$D$5:$D$200,$B6)</f>
        <v>75</v>
      </c>
      <c r="E6" s="1">
        <f>C6-D6</f>
        <v>-25.581000000000003</v>
      </c>
      <c r="F6" s="11">
        <f>IFERROR(D6/C6,0)</f>
        <v>1.5176349177441875</v>
      </c>
      <c r="G6" s="1" t="str">
        <f>IF(E6&lt;0,"SHORTFALL",IF(F6&gt;0.9,"PRESSURE","BALANCED"))</f>
        <v>SHORTFALL</v>
      </c>
      <c r="H6" s="1" t="str">
        <f>IF(F6=MAX($F$5:$F$8),"Yes","No")</f>
        <v>No</v>
      </c>
      <c r="I6" s="1" t="str">
        <f>IF(E6&lt;0,"Develop scenario and trade-off decision","Monitor")</f>
        <v>Develop scenario and trade-off decision</v>
      </c>
      <c r="J6" s="1" t="s">
        <v>41</v>
      </c>
    </row>
    <row r="7" spans="1:10">
      <c r="A7" s="4" t="s">
        <v>115</v>
      </c>
      <c r="B7" s="4" t="s">
        <v>123</v>
      </c>
      <c r="C7" s="1">
        <f>SUMIFS('Resource Capacity'!$T$5:$T$200,'Resource Capacity'!$E$5:$E$200,$A7,'Resource Capacity'!$D$5:$D$200,$B7)</f>
        <v>30.844800000000006</v>
      </c>
      <c r="D7" s="1">
        <f>SUMIFS('Demand Profile'!$G$5:$G$200,'Demand Profile'!$F$5:$F$200,$A7,'Demand Profile'!$D$5:$D$200,$B7)</f>
        <v>65</v>
      </c>
      <c r="E7" s="1">
        <f>C7-D7</f>
        <v>-34.155199999999994</v>
      </c>
      <c r="F7" s="11">
        <f>IFERROR(D7/C7,0)</f>
        <v>2.1073244112459792</v>
      </c>
      <c r="G7" s="1" t="str">
        <f>IF(E7&lt;0,"SHORTFALL",IF(F7&gt;0.9,"PRESSURE","BALANCED"))</f>
        <v>SHORTFALL</v>
      </c>
      <c r="H7" s="1" t="str">
        <f>IF(F7=MAX($F$5:$F$8),"Yes","No")</f>
        <v>Yes</v>
      </c>
      <c r="I7" s="1" t="str">
        <f>IF(E7&lt;0,"Develop scenario and trade-off decision","Monitor")</f>
        <v>Develop scenario and trade-off decision</v>
      </c>
      <c r="J7" s="1" t="s">
        <v>41</v>
      </c>
    </row>
    <row r="8" spans="1:10">
      <c r="A8" s="4" t="s">
        <v>115</v>
      </c>
      <c r="B8" s="4" t="s">
        <v>127</v>
      </c>
      <c r="C8" s="1">
        <f>SUMIFS('Resource Capacity'!$T$5:$T$200,'Resource Capacity'!$E$5:$E$200,$A8,'Resource Capacity'!$D$5:$D$200,$B8)</f>
        <v>81.874799999999993</v>
      </c>
      <c r="D8" s="1">
        <f>SUMIFS('Demand Profile'!$G$5:$G$200,'Demand Profile'!$F$5:$F$200,$A8,'Demand Profile'!$D$5:$D$200,$B8)</f>
        <v>140</v>
      </c>
      <c r="E8" s="1">
        <f>C8-D8</f>
        <v>-58.125200000000007</v>
      </c>
      <c r="F8" s="11">
        <f>IFERROR(D8/C8,0)</f>
        <v>1.709927841045108</v>
      </c>
      <c r="G8" s="1" t="str">
        <f>IF(E8&lt;0,"SHORTFALL",IF(F8&gt;0.9,"PRESSURE","BALANCED"))</f>
        <v>SHORTFALL</v>
      </c>
      <c r="H8" s="1" t="str">
        <f>IF(F8=MAX($F$5:$F$8),"Yes","No")</f>
        <v>No</v>
      </c>
      <c r="I8" s="1" t="str">
        <f>IF(E8&lt;0,"Develop scenario and trade-off decision","Monitor")</f>
        <v>Develop scenario and trade-off decision</v>
      </c>
      <c r="J8" s="1" t="s">
        <v>41</v>
      </c>
    </row>
  </sheetData>
  <mergeCells count="2">
    <mergeCell ref="A1:J1"/>
    <mergeCell ref="A2:J2"/>
  </mergeCells>
  <conditionalFormatting sqref="E5:E50">
    <cfRule type="cellIs" dxfId="2" priority="1" operator="lessThan">
      <formula>0</formula>
    </cfRule>
  </conditionalFormatting>
  <pageMargins left="0.25" right="0.25" top="0.5" bottom="0.5" header="0.5" footer="0.5"/>
  <pageSetup fitToHeight="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7"/>
  <sheetViews>
    <sheetView showGridLines="0" workbookViewId="0">
      <pane ySplit="4" topLeftCell="A5" activePane="bottomLeft" state="frozen"/>
      <selection pane="bottomLeft"/>
    </sheetView>
  </sheetViews>
  <sheetFormatPr defaultRowHeight="15"/>
  <cols>
    <col min="1" max="1" width="14" customWidth="1"/>
    <col min="2" max="2" width="24" customWidth="1"/>
    <col min="3" max="3" width="40" customWidth="1"/>
    <col min="4" max="5" width="22" customWidth="1"/>
    <col min="6" max="6" width="18" customWidth="1"/>
    <col min="7" max="7" width="28" customWidth="1"/>
    <col min="8" max="8" width="18" customWidth="1"/>
    <col min="9" max="9" width="24" customWidth="1"/>
    <col min="10" max="10" width="14" customWidth="1"/>
    <col min="11" max="11" width="30" customWidth="1"/>
    <col min="12" max="12" width="14" customWidth="1"/>
    <col min="13" max="13" width="18" customWidth="1"/>
    <col min="14" max="14" width="24" customWidth="1"/>
    <col min="15" max="15" width="16" customWidth="1"/>
  </cols>
  <sheetData>
    <row r="1" spans="1:15" ht="30" customHeight="1">
      <c r="A1" s="16" t="s">
        <v>162</v>
      </c>
      <c r="B1" s="17"/>
      <c r="C1" s="17"/>
      <c r="D1" s="17"/>
      <c r="E1" s="17"/>
      <c r="F1" s="17"/>
      <c r="G1" s="17"/>
      <c r="H1" s="17"/>
      <c r="I1" s="17"/>
      <c r="J1" s="17"/>
      <c r="K1" s="17"/>
      <c r="L1" s="17"/>
      <c r="M1" s="17"/>
      <c r="N1" s="17"/>
      <c r="O1" s="17"/>
    </row>
    <row r="2" spans="1:15" ht="24.95" customHeight="1">
      <c r="A2" s="15" t="s">
        <v>163</v>
      </c>
      <c r="B2" s="17"/>
      <c r="C2" s="17"/>
      <c r="D2" s="17"/>
      <c r="E2" s="17"/>
      <c r="F2" s="17"/>
      <c r="G2" s="17"/>
      <c r="H2" s="17"/>
      <c r="I2" s="17"/>
      <c r="J2" s="17"/>
      <c r="K2" s="17"/>
      <c r="L2" s="17"/>
      <c r="M2" s="17"/>
      <c r="N2" s="17"/>
      <c r="O2" s="17"/>
    </row>
    <row r="3" spans="1:15">
      <c r="A3" s="1"/>
      <c r="B3" s="1"/>
      <c r="C3" s="1"/>
      <c r="D3" s="1"/>
      <c r="E3" s="1"/>
      <c r="F3" s="1"/>
      <c r="G3" s="1"/>
      <c r="H3" s="1"/>
      <c r="I3" s="1"/>
      <c r="J3" s="1"/>
      <c r="K3" s="1"/>
      <c r="L3" s="1"/>
      <c r="M3" s="1"/>
      <c r="N3" s="1"/>
      <c r="O3" s="1"/>
    </row>
    <row r="4" spans="1:15" ht="30" customHeight="1">
      <c r="A4" s="3" t="s">
        <v>164</v>
      </c>
      <c r="B4" s="3" t="s">
        <v>165</v>
      </c>
      <c r="C4" s="3" t="s">
        <v>166</v>
      </c>
      <c r="D4" s="3" t="s">
        <v>167</v>
      </c>
      <c r="E4" s="3" t="s">
        <v>168</v>
      </c>
      <c r="F4" s="3" t="s">
        <v>169</v>
      </c>
      <c r="G4" s="3" t="s">
        <v>170</v>
      </c>
      <c r="H4" s="3" t="s">
        <v>171</v>
      </c>
      <c r="I4" s="3" t="s">
        <v>172</v>
      </c>
      <c r="J4" s="3" t="s">
        <v>173</v>
      </c>
      <c r="K4" s="3" t="s">
        <v>174</v>
      </c>
      <c r="L4" s="3" t="s">
        <v>175</v>
      </c>
      <c r="M4" s="3" t="s">
        <v>176</v>
      </c>
      <c r="N4" s="3" t="s">
        <v>161</v>
      </c>
      <c r="O4" s="3" t="s">
        <v>177</v>
      </c>
    </row>
    <row r="5" spans="1:15">
      <c r="A5" s="4" t="s">
        <v>178</v>
      </c>
      <c r="B5" s="4" t="s">
        <v>179</v>
      </c>
      <c r="C5" s="4" t="s">
        <v>180</v>
      </c>
      <c r="D5" s="4" t="s">
        <v>181</v>
      </c>
      <c r="E5" s="4" t="s">
        <v>182</v>
      </c>
      <c r="F5" s="8">
        <v>0</v>
      </c>
      <c r="G5" s="4" t="s">
        <v>181</v>
      </c>
      <c r="H5" s="10">
        <v>0</v>
      </c>
      <c r="I5" s="4" t="s">
        <v>183</v>
      </c>
      <c r="J5" s="4" t="s">
        <v>184</v>
      </c>
      <c r="K5" s="4" t="s">
        <v>185</v>
      </c>
      <c r="L5" s="4" t="s">
        <v>78</v>
      </c>
      <c r="M5" s="4" t="s">
        <v>69</v>
      </c>
      <c r="N5" s="4" t="s">
        <v>41</v>
      </c>
      <c r="O5" s="4"/>
    </row>
    <row r="6" spans="1:15">
      <c r="A6" s="4" t="s">
        <v>186</v>
      </c>
      <c r="B6" s="4" t="s">
        <v>187</v>
      </c>
      <c r="C6" s="4" t="s">
        <v>188</v>
      </c>
      <c r="D6" s="4" t="s">
        <v>189</v>
      </c>
      <c r="E6" s="4" t="s">
        <v>190</v>
      </c>
      <c r="F6" s="8">
        <v>0</v>
      </c>
      <c r="G6" s="4" t="s">
        <v>191</v>
      </c>
      <c r="H6" s="10">
        <v>40</v>
      </c>
      <c r="I6" s="4" t="s">
        <v>192</v>
      </c>
      <c r="J6" s="4" t="s">
        <v>193</v>
      </c>
      <c r="K6" s="4" t="s">
        <v>194</v>
      </c>
      <c r="L6" s="4" t="s">
        <v>78</v>
      </c>
      <c r="M6" s="4" t="s">
        <v>195</v>
      </c>
      <c r="N6" s="4" t="s">
        <v>41</v>
      </c>
      <c r="O6" s="4"/>
    </row>
    <row r="7" spans="1:15">
      <c r="A7" s="4" t="s">
        <v>196</v>
      </c>
      <c r="B7" s="4" t="s">
        <v>197</v>
      </c>
      <c r="C7" s="4" t="s">
        <v>198</v>
      </c>
      <c r="D7" s="4" t="s">
        <v>181</v>
      </c>
      <c r="E7" s="4" t="s">
        <v>199</v>
      </c>
      <c r="F7" s="8">
        <v>75000</v>
      </c>
      <c r="G7" s="4" t="s">
        <v>200</v>
      </c>
      <c r="H7" s="10">
        <v>80</v>
      </c>
      <c r="I7" s="4" t="s">
        <v>201</v>
      </c>
      <c r="J7" s="4" t="s">
        <v>193</v>
      </c>
      <c r="K7" s="4" t="s">
        <v>202</v>
      </c>
      <c r="L7" s="4" t="s">
        <v>203</v>
      </c>
      <c r="M7" s="4" t="s">
        <v>204</v>
      </c>
      <c r="N7" s="4" t="s">
        <v>205</v>
      </c>
      <c r="O7" s="4"/>
    </row>
  </sheetData>
  <mergeCells count="2">
    <mergeCell ref="A1:O1"/>
    <mergeCell ref="A2:O2"/>
  </mergeCells>
  <pageMargins left="0.25" right="0.25" top="0.5" bottom="0.5" header="0.5" footer="0.5"/>
  <pageSetup fitToHeight="0"/>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5"/>
  <sheetViews>
    <sheetView showGridLines="0" workbookViewId="0">
      <pane ySplit="4" topLeftCell="A5" activePane="bottomLeft" state="frozen"/>
      <selection pane="bottomLeft"/>
    </sheetView>
  </sheetViews>
  <sheetFormatPr defaultRowHeight="15"/>
  <cols>
    <col min="1" max="1" width="14" customWidth="1"/>
    <col min="2" max="2" width="28" customWidth="1"/>
    <col min="3" max="3" width="18" customWidth="1"/>
    <col min="4" max="4" width="45" customWidth="1"/>
    <col min="5" max="5" width="30" customWidth="1"/>
    <col min="6" max="6" width="14" customWidth="1"/>
    <col min="7" max="7" width="18" customWidth="1"/>
    <col min="8" max="8" width="20" customWidth="1"/>
    <col min="9" max="11" width="42" customWidth="1"/>
    <col min="12" max="12" width="24" customWidth="1"/>
    <col min="13" max="14" width="16" customWidth="1"/>
  </cols>
  <sheetData>
    <row r="1" spans="1:14" ht="30" customHeight="1">
      <c r="A1" s="16" t="s">
        <v>206</v>
      </c>
      <c r="B1" s="17"/>
      <c r="C1" s="17"/>
      <c r="D1" s="17"/>
      <c r="E1" s="17"/>
      <c r="F1" s="17"/>
      <c r="G1" s="17"/>
      <c r="H1" s="17"/>
      <c r="I1" s="17"/>
      <c r="J1" s="17"/>
      <c r="K1" s="17"/>
      <c r="L1" s="17"/>
      <c r="M1" s="17"/>
      <c r="N1" s="17"/>
    </row>
    <row r="2" spans="1:14" ht="24.95" customHeight="1">
      <c r="A2" s="15" t="s">
        <v>207</v>
      </c>
      <c r="B2" s="17"/>
      <c r="C2" s="17"/>
      <c r="D2" s="17"/>
      <c r="E2" s="17"/>
      <c r="F2" s="17"/>
      <c r="G2" s="17"/>
      <c r="H2" s="17"/>
      <c r="I2" s="17"/>
      <c r="J2" s="17"/>
      <c r="K2" s="17"/>
      <c r="L2" s="17"/>
      <c r="M2" s="17"/>
      <c r="N2" s="17"/>
    </row>
    <row r="3" spans="1:14">
      <c r="A3" s="1"/>
      <c r="B3" s="1"/>
      <c r="C3" s="1"/>
      <c r="D3" s="1"/>
      <c r="E3" s="1"/>
      <c r="F3" s="1"/>
      <c r="G3" s="1"/>
      <c r="H3" s="1"/>
      <c r="I3" s="1"/>
      <c r="J3" s="1"/>
      <c r="K3" s="1"/>
      <c r="L3" s="1"/>
      <c r="M3" s="1"/>
      <c r="N3" s="1"/>
    </row>
    <row r="4" spans="1:14" ht="30" customHeight="1">
      <c r="A4" s="3" t="s">
        <v>208</v>
      </c>
      <c r="B4" s="3" t="s">
        <v>209</v>
      </c>
      <c r="C4" s="3" t="s">
        <v>210</v>
      </c>
      <c r="D4" s="3" t="s">
        <v>211</v>
      </c>
      <c r="E4" s="3" t="s">
        <v>212</v>
      </c>
      <c r="F4" s="3" t="s">
        <v>213</v>
      </c>
      <c r="G4" s="3" t="s">
        <v>214</v>
      </c>
      <c r="H4" s="3" t="s">
        <v>215</v>
      </c>
      <c r="I4" s="3" t="s">
        <v>216</v>
      </c>
      <c r="J4" s="3" t="s">
        <v>217</v>
      </c>
      <c r="K4" s="3" t="s">
        <v>218</v>
      </c>
      <c r="L4" s="3" t="s">
        <v>23</v>
      </c>
      <c r="M4" s="3" t="s">
        <v>219</v>
      </c>
      <c r="N4" s="3" t="s">
        <v>61</v>
      </c>
    </row>
    <row r="5" spans="1:14">
      <c r="A5" s="4" t="s">
        <v>220</v>
      </c>
      <c r="B5" s="4" t="s">
        <v>221</v>
      </c>
      <c r="C5" s="4" t="s">
        <v>222</v>
      </c>
      <c r="D5" s="4" t="s">
        <v>223</v>
      </c>
      <c r="E5" s="4" t="s">
        <v>224</v>
      </c>
      <c r="F5" s="4">
        <v>6</v>
      </c>
      <c r="G5" s="4">
        <v>12</v>
      </c>
      <c r="H5" s="4">
        <v>18</v>
      </c>
      <c r="I5" s="4" t="s">
        <v>225</v>
      </c>
      <c r="J5" s="4" t="s">
        <v>226</v>
      </c>
      <c r="K5" s="4" t="s">
        <v>227</v>
      </c>
      <c r="L5" s="4" t="s">
        <v>228</v>
      </c>
      <c r="M5" s="7">
        <v>46281</v>
      </c>
      <c r="N5" s="4" t="s">
        <v>229</v>
      </c>
    </row>
  </sheetData>
  <mergeCells count="2">
    <mergeCell ref="A2:N2"/>
    <mergeCell ref="A1:N1"/>
  </mergeCells>
  <pageMargins left="0.25" right="0.25" top="0.5" bottom="0.5" header="0.5" footer="0.5"/>
  <pageSetup fitToHeight="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5"/>
  <sheetViews>
    <sheetView showGridLines="0" workbookViewId="0">
      <pane ySplit="4" topLeftCell="A5" activePane="bottomLeft" state="frozen"/>
      <selection pane="bottomLeft"/>
    </sheetView>
  </sheetViews>
  <sheetFormatPr defaultRowHeight="15"/>
  <cols>
    <col min="1" max="1" width="14" customWidth="1"/>
    <col min="2" max="2" width="38" customWidth="1"/>
    <col min="3" max="3" width="40" customWidth="1"/>
    <col min="4" max="4" width="24" customWidth="1"/>
    <col min="5" max="6" width="14" customWidth="1"/>
    <col min="7" max="7" width="16" customWidth="1"/>
    <col min="8" max="8" width="40" customWidth="1"/>
    <col min="9" max="9" width="14" customWidth="1"/>
    <col min="10" max="10" width="28" customWidth="1"/>
    <col min="11" max="11" width="30" customWidth="1"/>
    <col min="12" max="12" width="38" customWidth="1"/>
    <col min="13" max="13" width="40" customWidth="1"/>
  </cols>
  <sheetData>
    <row r="1" spans="1:13" ht="30" customHeight="1">
      <c r="A1" s="16" t="s">
        <v>230</v>
      </c>
      <c r="B1" s="17"/>
      <c r="C1" s="17"/>
      <c r="D1" s="17"/>
      <c r="E1" s="17"/>
      <c r="F1" s="17"/>
      <c r="G1" s="17"/>
      <c r="H1" s="17"/>
      <c r="I1" s="17"/>
      <c r="J1" s="17"/>
      <c r="K1" s="17"/>
      <c r="L1" s="17"/>
      <c r="M1" s="17"/>
    </row>
    <row r="2" spans="1:13" ht="24.95" customHeight="1">
      <c r="A2" s="15" t="s">
        <v>231</v>
      </c>
      <c r="B2" s="17"/>
      <c r="C2" s="17"/>
      <c r="D2" s="17"/>
      <c r="E2" s="17"/>
      <c r="F2" s="17"/>
      <c r="G2" s="17"/>
      <c r="H2" s="17"/>
      <c r="I2" s="17"/>
      <c r="J2" s="17"/>
      <c r="K2" s="17"/>
      <c r="L2" s="17"/>
      <c r="M2" s="17"/>
    </row>
    <row r="3" spans="1:13">
      <c r="A3" s="1"/>
      <c r="B3" s="1"/>
      <c r="C3" s="1"/>
      <c r="D3" s="1"/>
      <c r="E3" s="1"/>
      <c r="F3" s="1"/>
      <c r="G3" s="1"/>
      <c r="H3" s="1"/>
      <c r="I3" s="1"/>
      <c r="J3" s="1"/>
      <c r="K3" s="1"/>
      <c r="L3" s="1"/>
      <c r="M3" s="1"/>
    </row>
    <row r="4" spans="1:13" ht="30" customHeight="1">
      <c r="A4" s="3" t="s">
        <v>232</v>
      </c>
      <c r="B4" s="3" t="s">
        <v>233</v>
      </c>
      <c r="C4" s="3" t="s">
        <v>160</v>
      </c>
      <c r="D4" s="3" t="s">
        <v>161</v>
      </c>
      <c r="E4" s="3" t="s">
        <v>234</v>
      </c>
      <c r="F4" s="3" t="s">
        <v>235</v>
      </c>
      <c r="G4" s="3" t="s">
        <v>61</v>
      </c>
      <c r="H4" s="3" t="s">
        <v>236</v>
      </c>
      <c r="I4" s="3" t="s">
        <v>177</v>
      </c>
      <c r="J4" s="3" t="s">
        <v>237</v>
      </c>
      <c r="K4" s="3" t="s">
        <v>174</v>
      </c>
      <c r="L4" s="3" t="s">
        <v>238</v>
      </c>
      <c r="M4" s="3" t="s">
        <v>25</v>
      </c>
    </row>
    <row r="5" spans="1:13">
      <c r="A5" s="4" t="s">
        <v>239</v>
      </c>
      <c r="B5" s="4" t="s">
        <v>240</v>
      </c>
      <c r="C5" s="4" t="s">
        <v>241</v>
      </c>
      <c r="D5" s="4" t="s">
        <v>41</v>
      </c>
      <c r="E5" s="7">
        <v>46274</v>
      </c>
      <c r="F5" s="7">
        <v>46279</v>
      </c>
      <c r="G5" s="4" t="s">
        <v>242</v>
      </c>
      <c r="H5" s="4"/>
      <c r="I5" s="7"/>
      <c r="J5" s="4" t="s">
        <v>83</v>
      </c>
      <c r="K5" s="4" t="s">
        <v>243</v>
      </c>
      <c r="L5" s="4" t="s">
        <v>244</v>
      </c>
      <c r="M5" s="4" t="s">
        <v>151</v>
      </c>
    </row>
  </sheetData>
  <mergeCells count="2">
    <mergeCell ref="A2:M2"/>
    <mergeCell ref="A1:M1"/>
  </mergeCells>
  <pageMargins left="0.25" right="0.25" top="0.5" bottom="0.5" header="0.5" footer="0.5"/>
  <pageSetup fitToHeight="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L33"/>
  <sheetViews>
    <sheetView showGridLines="0" tabSelected="1" workbookViewId="0">
      <pane ySplit="14" topLeftCell="A15" activePane="bottomLeft" state="frozen"/>
      <selection pane="bottomLeft"/>
    </sheetView>
  </sheetViews>
  <sheetFormatPr defaultRowHeight="15"/>
  <cols>
    <col min="1" max="1" width="25" customWidth="1"/>
    <col min="2" max="12" width="18" customWidth="1"/>
  </cols>
  <sheetData>
    <row r="1" spans="1:12" ht="30" customHeight="1">
      <c r="A1" s="16" t="s">
        <v>245</v>
      </c>
      <c r="B1" s="17"/>
      <c r="C1" s="17"/>
      <c r="D1" s="17"/>
      <c r="E1" s="17"/>
      <c r="F1" s="17"/>
      <c r="G1" s="17"/>
      <c r="H1" s="17"/>
      <c r="I1" s="17"/>
      <c r="J1" s="17"/>
      <c r="K1" s="17"/>
      <c r="L1" s="17"/>
    </row>
    <row r="2" spans="1:12" ht="24.95" customHeight="1">
      <c r="A2" s="15" t="s">
        <v>246</v>
      </c>
      <c r="B2" s="17"/>
      <c r="C2" s="17"/>
      <c r="D2" s="17"/>
      <c r="E2" s="17"/>
      <c r="F2" s="17"/>
      <c r="G2" s="17"/>
      <c r="H2" s="17"/>
      <c r="I2" s="17"/>
      <c r="J2" s="17"/>
      <c r="K2" s="17"/>
      <c r="L2" s="17"/>
    </row>
    <row r="3" spans="1:12">
      <c r="A3" s="1"/>
      <c r="B3" s="1"/>
      <c r="C3" s="1"/>
      <c r="D3" s="1"/>
      <c r="E3" s="1"/>
      <c r="F3" s="1"/>
      <c r="G3" s="1"/>
      <c r="H3" s="1"/>
      <c r="I3" s="1"/>
      <c r="J3" s="1"/>
      <c r="K3" s="1"/>
      <c r="L3" s="1"/>
    </row>
    <row r="4" spans="1:12" ht="30" customHeight="1">
      <c r="A4" s="3" t="s">
        <v>247</v>
      </c>
      <c r="B4" s="3" t="s">
        <v>21</v>
      </c>
      <c r="C4" s="3" t="s">
        <v>248</v>
      </c>
      <c r="D4" s="1"/>
      <c r="E4" s="1"/>
      <c r="F4" s="1"/>
      <c r="G4" s="1"/>
      <c r="H4" s="1"/>
      <c r="I4" s="1"/>
      <c r="J4" s="1"/>
      <c r="K4" s="1"/>
      <c r="L4" s="1"/>
    </row>
    <row r="5" spans="1:12">
      <c r="A5" s="2" t="s">
        <v>249</v>
      </c>
      <c r="B5" s="12">
        <f>SUM('Resource Capacity'!T5:T200)</f>
        <v>219.32099999999997</v>
      </c>
      <c r="C5" s="13" t="s">
        <v>250</v>
      </c>
      <c r="D5" s="1"/>
      <c r="E5" s="1"/>
      <c r="F5" s="1"/>
      <c r="G5" s="1"/>
      <c r="H5" s="1"/>
      <c r="I5" s="1"/>
      <c r="J5" s="1"/>
      <c r="K5" s="1"/>
      <c r="L5" s="1"/>
    </row>
    <row r="6" spans="1:12">
      <c r="A6" s="2" t="s">
        <v>251</v>
      </c>
      <c r="B6" s="12">
        <f>SUM('Demand Profile'!G5:G200)</f>
        <v>360</v>
      </c>
      <c r="C6" s="13" t="s">
        <v>252</v>
      </c>
      <c r="D6" s="1"/>
      <c r="E6" s="1"/>
      <c r="F6" s="1"/>
      <c r="G6" s="1"/>
      <c r="H6" s="1"/>
      <c r="I6" s="1"/>
      <c r="J6" s="1"/>
      <c r="K6" s="1"/>
      <c r="L6" s="1"/>
    </row>
    <row r="7" spans="1:12">
      <c r="A7" s="2" t="s">
        <v>253</v>
      </c>
      <c r="B7" s="12">
        <f>B5-B6</f>
        <v>-140.67900000000003</v>
      </c>
      <c r="C7" s="13" t="s">
        <v>254</v>
      </c>
      <c r="D7" s="1"/>
      <c r="E7" s="1"/>
      <c r="F7" s="1"/>
      <c r="G7" s="1"/>
      <c r="H7" s="1"/>
      <c r="I7" s="1"/>
      <c r="J7" s="1"/>
      <c r="K7" s="1"/>
      <c r="L7" s="1"/>
    </row>
    <row r="8" spans="1:12">
      <c r="A8" s="2" t="s">
        <v>158</v>
      </c>
      <c r="B8" s="14">
        <f>IFERROR(B6/B5,0)</f>
        <v>1.6414296852558581</v>
      </c>
      <c r="C8" s="13" t="s">
        <v>255</v>
      </c>
      <c r="D8" s="1"/>
      <c r="E8" s="1"/>
      <c r="F8" s="1"/>
      <c r="G8" s="1"/>
      <c r="H8" s="1"/>
      <c r="I8" s="1"/>
      <c r="J8" s="1"/>
      <c r="K8" s="1"/>
      <c r="L8" s="1"/>
    </row>
    <row r="9" spans="1:12">
      <c r="A9" s="2" t="s">
        <v>256</v>
      </c>
      <c r="B9" s="12">
        <f>COUNTIF('Constraint Register'!N5:N200,"Active")</f>
        <v>1</v>
      </c>
      <c r="C9" s="13" t="s">
        <v>257</v>
      </c>
      <c r="D9" s="1"/>
      <c r="E9" s="1"/>
      <c r="F9" s="1"/>
      <c r="G9" s="1"/>
      <c r="H9" s="1"/>
      <c r="I9" s="1"/>
      <c r="J9" s="1"/>
      <c r="K9" s="1"/>
      <c r="L9" s="1"/>
    </row>
    <row r="10" spans="1:12">
      <c r="A10" s="2" t="s">
        <v>258</v>
      </c>
      <c r="B10" s="12">
        <f>COUNTIF('Decision Log'!G5:G200,"Open")</f>
        <v>1</v>
      </c>
      <c r="C10" s="13" t="s">
        <v>259</v>
      </c>
      <c r="D10" s="1"/>
      <c r="E10" s="1"/>
      <c r="F10" s="1"/>
      <c r="G10" s="1"/>
      <c r="H10" s="1"/>
      <c r="I10" s="1"/>
      <c r="J10" s="1"/>
      <c r="K10" s="1"/>
      <c r="L10" s="1"/>
    </row>
    <row r="11" spans="1:12">
      <c r="A11" s="2" t="s">
        <v>260</v>
      </c>
      <c r="B11" s="12">
        <f ca="1">COUNTIFS('Decision Log'!G5:G200,"Open",'Decision Log'!F5:F200,"&lt;"&amp;TODAY())</f>
        <v>0</v>
      </c>
      <c r="C11" s="13" t="s">
        <v>261</v>
      </c>
      <c r="D11" s="1"/>
      <c r="E11" s="1"/>
      <c r="F11" s="1"/>
      <c r="G11" s="1"/>
      <c r="H11" s="1"/>
      <c r="I11" s="1"/>
      <c r="J11" s="1"/>
      <c r="K11" s="1"/>
      <c r="L11" s="1"/>
    </row>
    <row r="12" spans="1:12">
      <c r="A12" s="1"/>
      <c r="B12" s="1"/>
      <c r="C12" s="1"/>
      <c r="D12" s="1"/>
      <c r="E12" s="1"/>
      <c r="F12" s="1"/>
      <c r="G12" s="1"/>
      <c r="H12" s="1"/>
      <c r="I12" s="1"/>
      <c r="J12" s="1"/>
      <c r="K12" s="1"/>
      <c r="L12" s="1"/>
    </row>
    <row r="13" spans="1:12">
      <c r="A13" s="1"/>
      <c r="B13" s="1"/>
      <c r="C13" s="1"/>
      <c r="D13" s="1"/>
      <c r="E13" s="1"/>
      <c r="F13" s="1"/>
      <c r="G13" s="1"/>
      <c r="H13" s="1"/>
      <c r="I13" s="1"/>
      <c r="J13" s="1"/>
      <c r="K13" s="1"/>
      <c r="L13" s="1"/>
    </row>
    <row r="14" spans="1:12" ht="30" customHeight="1">
      <c r="A14" s="3" t="s">
        <v>130</v>
      </c>
      <c r="B14" s="3" t="s">
        <v>262</v>
      </c>
      <c r="C14" s="3" t="s">
        <v>263</v>
      </c>
      <c r="D14" s="3" t="s">
        <v>157</v>
      </c>
      <c r="E14" s="1"/>
      <c r="F14" s="1"/>
      <c r="G14" s="1"/>
      <c r="H14" s="1"/>
      <c r="I14" s="1"/>
      <c r="J14" s="1"/>
      <c r="K14" s="1"/>
      <c r="L14" s="1"/>
    </row>
    <row r="15" spans="1:12">
      <c r="A15" s="1" t="str">
        <f>'Gap Analysis'!B5</f>
        <v>Architecture</v>
      </c>
      <c r="B15" s="1">
        <f>'Gap Analysis'!C5</f>
        <v>57.182399999999994</v>
      </c>
      <c r="C15" s="1">
        <f>'Gap Analysis'!D5</f>
        <v>80</v>
      </c>
      <c r="D15" s="1">
        <f>'Gap Analysis'!E5</f>
        <v>-22.817600000000006</v>
      </c>
      <c r="E15" s="1"/>
      <c r="F15" s="1"/>
      <c r="G15" s="1"/>
      <c r="H15" s="1"/>
      <c r="I15" s="1"/>
      <c r="J15" s="1"/>
      <c r="K15" s="1"/>
      <c r="L15" s="1"/>
    </row>
    <row r="16" spans="1:12">
      <c r="A16" s="1" t="str">
        <f>'Gap Analysis'!B6</f>
        <v>Security</v>
      </c>
      <c r="B16" s="1">
        <f>'Gap Analysis'!C6</f>
        <v>49.418999999999997</v>
      </c>
      <c r="C16" s="1">
        <f>'Gap Analysis'!D6</f>
        <v>75</v>
      </c>
      <c r="D16" s="1">
        <f>'Gap Analysis'!E6</f>
        <v>-25.581000000000003</v>
      </c>
      <c r="E16" s="1"/>
      <c r="F16" s="1"/>
      <c r="G16" s="1"/>
      <c r="H16" s="1"/>
      <c r="I16" s="1"/>
      <c r="J16" s="1"/>
      <c r="K16" s="1"/>
      <c r="L16" s="1"/>
    </row>
    <row r="17" spans="1:12">
      <c r="A17" s="1" t="str">
        <f>'Gap Analysis'!B7</f>
        <v>Acceptance Testing</v>
      </c>
      <c r="B17" s="1">
        <f>'Gap Analysis'!C7</f>
        <v>30.844800000000006</v>
      </c>
      <c r="C17" s="1">
        <f>'Gap Analysis'!D7</f>
        <v>65</v>
      </c>
      <c r="D17" s="1">
        <f>'Gap Analysis'!E7</f>
        <v>-34.155199999999994</v>
      </c>
      <c r="E17" s="1"/>
      <c r="F17" s="1"/>
      <c r="G17" s="1"/>
      <c r="H17" s="1"/>
      <c r="I17" s="1"/>
      <c r="J17" s="1"/>
      <c r="K17" s="1"/>
      <c r="L17" s="1"/>
    </row>
    <row r="18" spans="1:12">
      <c r="A18" s="1" t="str">
        <f>'Gap Analysis'!B8</f>
        <v>Engineering</v>
      </c>
      <c r="B18" s="1">
        <f>'Gap Analysis'!C8</f>
        <v>81.874799999999993</v>
      </c>
      <c r="C18" s="1">
        <f>'Gap Analysis'!D8</f>
        <v>140</v>
      </c>
      <c r="D18" s="1">
        <f>'Gap Analysis'!E8</f>
        <v>-58.125200000000007</v>
      </c>
      <c r="E18" s="1"/>
      <c r="F18" s="1"/>
      <c r="G18" s="1"/>
      <c r="H18" s="1"/>
      <c r="I18" s="1"/>
      <c r="J18" s="1"/>
      <c r="K18" s="1"/>
      <c r="L18" s="1"/>
    </row>
    <row r="21" spans="1:12">
      <c r="A21" t="s">
        <v>99</v>
      </c>
      <c r="B21">
        <v>10</v>
      </c>
    </row>
    <row r="22" spans="1:12">
      <c r="A22" t="s">
        <v>100</v>
      </c>
      <c r="B22">
        <v>20</v>
      </c>
    </row>
    <row r="23" spans="1:12">
      <c r="A23" t="s">
        <v>264</v>
      </c>
      <c r="B23">
        <v>15</v>
      </c>
    </row>
    <row r="24" spans="1:12">
      <c r="A24" t="s">
        <v>265</v>
      </c>
      <c r="B24">
        <v>55</v>
      </c>
    </row>
    <row r="31" spans="1:12">
      <c r="A31" t="s">
        <v>266</v>
      </c>
      <c r="B31">
        <v>3</v>
      </c>
    </row>
    <row r="32" spans="1:12">
      <c r="A32" t="s">
        <v>267</v>
      </c>
      <c r="B32">
        <v>5</v>
      </c>
    </row>
    <row r="33" spans="1:2">
      <c r="A33" t="s">
        <v>268</v>
      </c>
      <c r="B33">
        <v>1</v>
      </c>
    </row>
  </sheetData>
  <mergeCells count="2">
    <mergeCell ref="A2:L2"/>
    <mergeCell ref="A1:L1"/>
  </mergeCells>
  <conditionalFormatting sqref="B7">
    <cfRule type="cellIs" dxfId="1" priority="1" operator="lessThan">
      <formula>0</formula>
    </cfRule>
  </conditionalFormatting>
  <conditionalFormatting sqref="B8">
    <cfRule type="cellIs" dxfId="0" priority="2" operator="greaterThan">
      <formula>1</formula>
    </cfRule>
  </conditionalFormatting>
  <pageMargins left="0.25" right="0.25" top="0.5" bottom="0.5" header="0.5" footer="0.5"/>
  <pageSetup fitToHeight="0"/>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Cognasso, Chris</dc:creator>
  <cp:keywords/>
  <dc:description/>
  <cp:lastModifiedBy/>
  <cp:revision/>
  <dcterms:created xsi:type="dcterms:W3CDTF">2026-09-10T12:47:48Z</dcterms:created>
  <dcterms:modified xsi:type="dcterms:W3CDTF">2026-09-10T12:52:58Z</dcterms:modified>
  <cp:category/>
  <cp:contentStatus/>
</cp:coreProperties>
</file>